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7650" windowHeight="9615" tabRatio="569" activeTab="1"/>
  </bookViews>
  <sheets>
    <sheet name="DOC_IGT_dt" sheetId="9" r:id="rId1"/>
    <sheet name="DOC_IGT_ital" sheetId="13" r:id="rId2"/>
  </sheets>
  <calcPr calcId="125725"/>
</workbook>
</file>

<file path=xl/calcChain.xml><?xml version="1.0" encoding="utf-8"?>
<calcChain xmlns="http://schemas.openxmlformats.org/spreadsheetml/2006/main">
  <c r="G8" i="13"/>
  <c r="G8" i="9"/>
  <c r="F8" i="13"/>
  <c r="F8" i="9"/>
  <c r="E8" i="13"/>
  <c r="E8" i="9"/>
  <c r="C7" i="13"/>
  <c r="C6"/>
  <c r="C5"/>
  <c r="C7" i="9"/>
  <c r="C6"/>
  <c r="C5"/>
  <c r="C105" i="13" l="1"/>
  <c r="D105" s="1"/>
  <c r="D105" i="9"/>
  <c r="C105"/>
  <c r="C11" i="13"/>
  <c r="C11" i="9"/>
  <c r="C4" i="13"/>
  <c r="C4" i="9"/>
  <c r="C230" i="13"/>
  <c r="C230" i="9"/>
  <c r="C218" i="13"/>
  <c r="C219" i="9"/>
  <c r="C220" i="13"/>
  <c r="C220" i="9"/>
  <c r="C213" i="13"/>
  <c r="C213" i="9"/>
  <c r="C190" i="13"/>
  <c r="C190" i="9"/>
  <c r="C189" i="13"/>
  <c r="C189" i="9"/>
  <c r="C204" i="13"/>
  <c r="C204" i="9"/>
  <c r="C202" i="13"/>
  <c r="C202" i="9"/>
  <c r="C194" i="13"/>
  <c r="C194" i="9"/>
  <c r="C193" i="13"/>
  <c r="C193" i="9"/>
  <c r="C192" i="13"/>
  <c r="C195"/>
  <c r="C192" i="9"/>
  <c r="C195"/>
  <c r="C179" i="13"/>
  <c r="C180"/>
  <c r="C181"/>
  <c r="C182"/>
  <c r="C183"/>
  <c r="C184"/>
  <c r="C179" i="9"/>
  <c r="C180"/>
  <c r="C181"/>
  <c r="C182"/>
  <c r="C183"/>
  <c r="C184"/>
  <c r="C176" i="13"/>
  <c r="C176" i="9"/>
  <c r="F205" i="13" l="1"/>
  <c r="G205"/>
  <c r="F205" i="9"/>
  <c r="G205"/>
  <c r="E205" i="13"/>
  <c r="E205" i="9"/>
  <c r="C197" i="13"/>
  <c r="D197" s="1"/>
  <c r="C197" i="9"/>
  <c r="D197" s="1"/>
  <c r="F138"/>
  <c r="G138"/>
  <c r="F138" i="13"/>
  <c r="G138"/>
  <c r="E138" i="9"/>
  <c r="E138" i="13"/>
  <c r="F113" i="9"/>
  <c r="G113"/>
  <c r="F113" i="13"/>
  <c r="G113"/>
  <c r="E113" i="9"/>
  <c r="E113" i="13"/>
  <c r="F107" i="9"/>
  <c r="G107"/>
  <c r="F107" i="13"/>
  <c r="G107"/>
  <c r="E107" i="9"/>
  <c r="E107" i="13"/>
  <c r="F117" i="9"/>
  <c r="G117"/>
  <c r="F117" i="13"/>
  <c r="G117"/>
  <c r="E117" i="9"/>
  <c r="E117" i="13"/>
  <c r="F103" i="9"/>
  <c r="G103"/>
  <c r="F103" i="13"/>
  <c r="G103"/>
  <c r="E103" i="9"/>
  <c r="E103" i="13"/>
  <c r="F99" i="9"/>
  <c r="G99"/>
  <c r="F99" i="13"/>
  <c r="G99"/>
  <c r="E99" i="9"/>
  <c r="E99" i="13"/>
  <c r="F51" i="9"/>
  <c r="G51"/>
  <c r="F51" i="13"/>
  <c r="G51"/>
  <c r="E51" i="9"/>
  <c r="E51" i="13"/>
  <c r="C49" i="9"/>
  <c r="C49" i="13"/>
  <c r="F41" i="9"/>
  <c r="G41"/>
  <c r="F41" i="13"/>
  <c r="G41"/>
  <c r="E41" i="9"/>
  <c r="E41" i="13"/>
  <c r="D49" i="9" l="1"/>
  <c r="D51" s="1"/>
  <c r="C51"/>
  <c r="D49" i="13"/>
  <c r="D51" s="1"/>
  <c r="C51"/>
  <c r="C198" i="9"/>
  <c r="D198" s="1"/>
  <c r="C198" i="13"/>
  <c r="D198" s="1"/>
  <c r="C12" i="9"/>
  <c r="C13"/>
  <c r="C14"/>
  <c r="C15"/>
  <c r="C16"/>
  <c r="C17"/>
  <c r="C18"/>
  <c r="C12" i="13"/>
  <c r="C13"/>
  <c r="C14"/>
  <c r="C15"/>
  <c r="C16"/>
  <c r="C17"/>
  <c r="C18"/>
  <c r="B73" i="9"/>
  <c r="C217"/>
  <c r="D217" s="1"/>
  <c r="C216" i="13"/>
  <c r="D216" s="1"/>
  <c r="D202" i="9"/>
  <c r="D202" i="13"/>
  <c r="B73"/>
  <c r="C223"/>
  <c r="D223" s="1"/>
  <c r="C223" i="9"/>
  <c r="D223" s="1"/>
  <c r="C199" i="13" l="1"/>
  <c r="D199" s="1"/>
  <c r="C199" i="9"/>
  <c r="D199" s="1"/>
  <c r="C200" i="13"/>
  <c r="D200" s="1"/>
  <c r="C200" i="9"/>
  <c r="D200" s="1"/>
  <c r="C196" i="13"/>
  <c r="D196" s="1"/>
  <c r="C196" i="9"/>
  <c r="D196" s="1"/>
  <c r="C188" i="13"/>
  <c r="D188" s="1"/>
  <c r="C188" i="9"/>
  <c r="D188" s="1"/>
  <c r="C174" i="13"/>
  <c r="D174" s="1"/>
  <c r="C174" i="9"/>
  <c r="D174" s="1"/>
  <c r="C175" i="13"/>
  <c r="D175" s="1"/>
  <c r="C178"/>
  <c r="D178" s="1"/>
  <c r="C177"/>
  <c r="D177" s="1"/>
  <c r="C185"/>
  <c r="D185" s="1"/>
  <c r="C187"/>
  <c r="D187" s="1"/>
  <c r="C187" i="9"/>
  <c r="D187" s="1"/>
  <c r="C185"/>
  <c r="D185" s="1"/>
  <c r="C186"/>
  <c r="D186" s="1"/>
  <c r="C178"/>
  <c r="D178" s="1"/>
  <c r="B205" i="13" l="1"/>
  <c r="B205" i="9"/>
  <c r="C191"/>
  <c r="D191" s="1"/>
  <c r="C140" i="13"/>
  <c r="D140" s="1"/>
  <c r="D142" s="1"/>
  <c r="C140" i="9"/>
  <c r="D140" s="1"/>
  <c r="D142" s="1"/>
  <c r="C232"/>
  <c r="D232" s="1"/>
  <c r="C231"/>
  <c r="D231" s="1"/>
  <c r="C229"/>
  <c r="D229" s="1"/>
  <c r="C228"/>
  <c r="D228" s="1"/>
  <c r="C227"/>
  <c r="D227" s="1"/>
  <c r="C226"/>
  <c r="D226" s="1"/>
  <c r="C225"/>
  <c r="D225" s="1"/>
  <c r="C224"/>
  <c r="D224" s="1"/>
  <c r="C222"/>
  <c r="D222" s="1"/>
  <c r="C221"/>
  <c r="D221" s="1"/>
  <c r="D220"/>
  <c r="C218"/>
  <c r="D218" s="1"/>
  <c r="C216"/>
  <c r="D216" s="1"/>
  <c r="C215"/>
  <c r="D215" s="1"/>
  <c r="C214"/>
  <c r="D214" s="1"/>
  <c r="D213"/>
  <c r="C212"/>
  <c r="D212" s="1"/>
  <c r="C211"/>
  <c r="D211" s="1"/>
  <c r="C210"/>
  <c r="D210" s="1"/>
  <c r="C209"/>
  <c r="D209" s="1"/>
  <c r="C208"/>
  <c r="D208" s="1"/>
  <c r="C207"/>
  <c r="D207" s="1"/>
  <c r="C206"/>
  <c r="D206" s="1"/>
  <c r="C175"/>
  <c r="D175" s="1"/>
  <c r="D192" i="13"/>
  <c r="D195"/>
  <c r="C228"/>
  <c r="D228" s="1"/>
  <c r="C217"/>
  <c r="D217" s="1"/>
  <c r="C211"/>
  <c r="D211" s="1"/>
  <c r="C203" i="9"/>
  <c r="D203" s="1"/>
  <c r="C203" i="13"/>
  <c r="D203" s="1"/>
  <c r="C186"/>
  <c r="D186" s="1"/>
  <c r="C177" i="9"/>
  <c r="D177" s="1"/>
  <c r="C154"/>
  <c r="D154" s="1"/>
  <c r="C154" i="13"/>
  <c r="D154" s="1"/>
  <c r="B36"/>
  <c r="B36" i="9"/>
  <c r="D194"/>
  <c r="D194" i="13"/>
  <c r="F36"/>
  <c r="G36"/>
  <c r="F36" i="9"/>
  <c r="G36"/>
  <c r="G55" i="13"/>
  <c r="G55" i="9"/>
  <c r="F55" i="13"/>
  <c r="F55" i="9"/>
  <c r="E55" i="13"/>
  <c r="E55" i="9"/>
  <c r="C158" i="13"/>
  <c r="D158" s="1"/>
  <c r="C158" i="9"/>
  <c r="D158" s="1"/>
  <c r="C47"/>
  <c r="D47" s="1"/>
  <c r="C47" i="13"/>
  <c r="D47" s="1"/>
  <c r="C148"/>
  <c r="D148" s="1"/>
  <c r="D150" s="1"/>
  <c r="C148" i="9"/>
  <c r="C150" s="1"/>
  <c r="C144" i="13"/>
  <c r="D144" s="1"/>
  <c r="D146" s="1"/>
  <c r="C144" i="9"/>
  <c r="D144" s="1"/>
  <c r="D146" s="1"/>
  <c r="C135" i="13"/>
  <c r="C138" s="1"/>
  <c r="C135" i="9"/>
  <c r="D135" s="1"/>
  <c r="D138" s="1"/>
  <c r="C131" i="13"/>
  <c r="C133" s="1"/>
  <c r="C131" i="9"/>
  <c r="D131" s="1"/>
  <c r="D133" s="1"/>
  <c r="B150" i="13"/>
  <c r="B150" i="9"/>
  <c r="B146" i="13"/>
  <c r="B146" i="9"/>
  <c r="B142"/>
  <c r="B138"/>
  <c r="B133"/>
  <c r="B142" i="13"/>
  <c r="B138"/>
  <c r="B133"/>
  <c r="G150"/>
  <c r="G150" i="9"/>
  <c r="F150" i="13"/>
  <c r="F150" i="9"/>
  <c r="E150" i="13"/>
  <c r="E150" i="9"/>
  <c r="G146" i="13"/>
  <c r="G146" i="9"/>
  <c r="F146" i="13"/>
  <c r="F146" i="9"/>
  <c r="E146" i="13"/>
  <c r="E146" i="9"/>
  <c r="F142" i="13"/>
  <c r="G142"/>
  <c r="F142" i="9"/>
  <c r="G142"/>
  <c r="E142" i="13"/>
  <c r="E142" i="9"/>
  <c r="F133" i="13"/>
  <c r="G133"/>
  <c r="F133" i="9"/>
  <c r="G133"/>
  <c r="E133" i="13"/>
  <c r="E133" i="9"/>
  <c r="F73"/>
  <c r="G73"/>
  <c r="E73"/>
  <c r="C71" i="13"/>
  <c r="C71" i="9"/>
  <c r="C201" i="13"/>
  <c r="D201" s="1"/>
  <c r="D193"/>
  <c r="C191"/>
  <c r="D191" s="1"/>
  <c r="C168"/>
  <c r="D168" s="1"/>
  <c r="C156"/>
  <c r="D156" s="1"/>
  <c r="C124"/>
  <c r="C127" s="1"/>
  <c r="C43"/>
  <c r="D43" s="1"/>
  <c r="C43" i="9"/>
  <c r="D43" s="1"/>
  <c r="C124"/>
  <c r="D124" s="1"/>
  <c r="D127" s="1"/>
  <c r="C156"/>
  <c r="D156" s="1"/>
  <c r="C168"/>
  <c r="D168" s="1"/>
  <c r="C173"/>
  <c r="D173" s="1"/>
  <c r="C201"/>
  <c r="D201" s="1"/>
  <c r="C214" i="13"/>
  <c r="D214" s="1"/>
  <c r="D173"/>
  <c r="B23" i="9"/>
  <c r="B23" i="13"/>
  <c r="B31" i="9"/>
  <c r="F233" i="13"/>
  <c r="E233"/>
  <c r="B233"/>
  <c r="C232"/>
  <c r="D232" s="1"/>
  <c r="C231"/>
  <c r="D231" s="1"/>
  <c r="C229"/>
  <c r="D229" s="1"/>
  <c r="C227"/>
  <c r="D227" s="1"/>
  <c r="C226"/>
  <c r="D226" s="1"/>
  <c r="C225"/>
  <c r="D225" s="1"/>
  <c r="C224"/>
  <c r="D224" s="1"/>
  <c r="C222"/>
  <c r="D222" s="1"/>
  <c r="C221"/>
  <c r="D221" s="1"/>
  <c r="D220"/>
  <c r="C219"/>
  <c r="D219" s="1"/>
  <c r="C215"/>
  <c r="D215" s="1"/>
  <c r="D213"/>
  <c r="C212"/>
  <c r="D212" s="1"/>
  <c r="C210"/>
  <c r="D210" s="1"/>
  <c r="C209"/>
  <c r="D209" s="1"/>
  <c r="C208"/>
  <c r="D208" s="1"/>
  <c r="C207"/>
  <c r="D207" s="1"/>
  <c r="C206"/>
  <c r="D206" s="1"/>
  <c r="C170"/>
  <c r="D170" s="1"/>
  <c r="C166"/>
  <c r="D166" s="1"/>
  <c r="C164"/>
  <c r="D164" s="1"/>
  <c r="C162"/>
  <c r="D162" s="1"/>
  <c r="C160"/>
  <c r="D160" s="1"/>
  <c r="C152"/>
  <c r="D152" s="1"/>
  <c r="C129"/>
  <c r="D129" s="1"/>
  <c r="G127"/>
  <c r="F127"/>
  <c r="E127"/>
  <c r="B127"/>
  <c r="F122"/>
  <c r="E122"/>
  <c r="B122"/>
  <c r="G122"/>
  <c r="C119"/>
  <c r="C122" s="1"/>
  <c r="C109"/>
  <c r="D109" s="1"/>
  <c r="C95"/>
  <c r="D95" s="1"/>
  <c r="C93"/>
  <c r="D93" s="1"/>
  <c r="F91"/>
  <c r="E91"/>
  <c r="B91"/>
  <c r="G91"/>
  <c r="C89"/>
  <c r="C91" s="1"/>
  <c r="F87"/>
  <c r="E87"/>
  <c r="B87"/>
  <c r="G87"/>
  <c r="C84"/>
  <c r="C87" s="1"/>
  <c r="C82"/>
  <c r="D82" s="1"/>
  <c r="G80"/>
  <c r="F80"/>
  <c r="E80"/>
  <c r="B80"/>
  <c r="C75"/>
  <c r="C80" s="1"/>
  <c r="G69"/>
  <c r="F69"/>
  <c r="E69"/>
  <c r="B69"/>
  <c r="C65"/>
  <c r="C69" s="1"/>
  <c r="C63"/>
  <c r="D63" s="1"/>
  <c r="G61"/>
  <c r="F61"/>
  <c r="E61"/>
  <c r="B61"/>
  <c r="C59"/>
  <c r="D59" s="1"/>
  <c r="D61" s="1"/>
  <c r="C57"/>
  <c r="D57" s="1"/>
  <c r="B55"/>
  <c r="C53"/>
  <c r="D53" s="1"/>
  <c r="D55" s="1"/>
  <c r="C45"/>
  <c r="D45" s="1"/>
  <c r="B41"/>
  <c r="C38"/>
  <c r="C41" s="1"/>
  <c r="E36"/>
  <c r="C33"/>
  <c r="C36" s="1"/>
  <c r="G31"/>
  <c r="F31"/>
  <c r="E31"/>
  <c r="B31"/>
  <c r="C27"/>
  <c r="C31" s="1"/>
  <c r="C25"/>
  <c r="D25" s="1"/>
  <c r="G23"/>
  <c r="F23"/>
  <c r="E23"/>
  <c r="C21"/>
  <c r="D21" s="1"/>
  <c r="D23" s="1"/>
  <c r="F19"/>
  <c r="E19"/>
  <c r="C93" i="9"/>
  <c r="D93" s="1"/>
  <c r="F91"/>
  <c r="E91"/>
  <c r="B233"/>
  <c r="C160"/>
  <c r="D160" s="1"/>
  <c r="F233"/>
  <c r="E233"/>
  <c r="F127"/>
  <c r="G127"/>
  <c r="E127"/>
  <c r="B127"/>
  <c r="B122"/>
  <c r="B91"/>
  <c r="B87"/>
  <c r="B80"/>
  <c r="B69"/>
  <c r="B61"/>
  <c r="B55"/>
  <c r="B41"/>
  <c r="F19"/>
  <c r="E19"/>
  <c r="C170"/>
  <c r="D170" s="1"/>
  <c r="C166"/>
  <c r="D166" s="1"/>
  <c r="C164"/>
  <c r="D164" s="1"/>
  <c r="C162"/>
  <c r="D162" s="1"/>
  <c r="C152"/>
  <c r="D152" s="1"/>
  <c r="C129"/>
  <c r="D129" s="1"/>
  <c r="F122"/>
  <c r="E122"/>
  <c r="G122"/>
  <c r="C119"/>
  <c r="C122" s="1"/>
  <c r="C109"/>
  <c r="D109" s="1"/>
  <c r="C95"/>
  <c r="D95" s="1"/>
  <c r="G91"/>
  <c r="C89"/>
  <c r="C91" s="1"/>
  <c r="F87"/>
  <c r="E87"/>
  <c r="G87"/>
  <c r="C84"/>
  <c r="D84" s="1"/>
  <c r="D87" s="1"/>
  <c r="C82"/>
  <c r="D82" s="1"/>
  <c r="G80"/>
  <c r="F80"/>
  <c r="E80"/>
  <c r="C75"/>
  <c r="C80" s="1"/>
  <c r="G69"/>
  <c r="F69"/>
  <c r="E69"/>
  <c r="C65"/>
  <c r="C69" s="1"/>
  <c r="C63"/>
  <c r="D63" s="1"/>
  <c r="G61"/>
  <c r="F61"/>
  <c r="E61"/>
  <c r="C59"/>
  <c r="D59" s="1"/>
  <c r="D61" s="1"/>
  <c r="C57"/>
  <c r="D57" s="1"/>
  <c r="C53"/>
  <c r="D53" s="1"/>
  <c r="D55" s="1"/>
  <c r="C45"/>
  <c r="D45" s="1"/>
  <c r="C38"/>
  <c r="D38" s="1"/>
  <c r="D41" s="1"/>
  <c r="E36"/>
  <c r="C33"/>
  <c r="C36" s="1"/>
  <c r="G31"/>
  <c r="F31"/>
  <c r="E31"/>
  <c r="C27"/>
  <c r="C31" s="1"/>
  <c r="C25"/>
  <c r="D25" s="1"/>
  <c r="G23"/>
  <c r="F23"/>
  <c r="E23"/>
  <c r="C21"/>
  <c r="C23" s="1"/>
  <c r="G233"/>
  <c r="G233" i="13"/>
  <c r="G19" i="9"/>
  <c r="G19" i="13"/>
  <c r="C142" i="9" l="1"/>
  <c r="D71"/>
  <c r="D73" s="1"/>
  <c r="C73"/>
  <c r="D71" i="13"/>
  <c r="D73" s="1"/>
  <c r="C73"/>
  <c r="B234"/>
  <c r="C127" i="9"/>
  <c r="D135" i="13"/>
  <c r="D138" s="1"/>
  <c r="D33"/>
  <c r="D36" s="1"/>
  <c r="D131"/>
  <c r="D133" s="1"/>
  <c r="C61"/>
  <c r="C138" i="9"/>
  <c r="C233"/>
  <c r="C55" i="13"/>
  <c r="C205" i="9"/>
  <c r="C150" i="13"/>
  <c r="D148" i="9"/>
  <c r="D150" s="1"/>
  <c r="C146"/>
  <c r="C142" i="13"/>
  <c r="C133" i="9"/>
  <c r="D65" i="13"/>
  <c r="D69" s="1"/>
  <c r="D119" i="9"/>
  <c r="D122" s="1"/>
  <c r="D75"/>
  <c r="D80" s="1"/>
  <c r="D89" i="13"/>
  <c r="D91" s="1"/>
  <c r="D65" i="9"/>
  <c r="D69" s="1"/>
  <c r="C55"/>
  <c r="D119" i="13"/>
  <c r="D122" s="1"/>
  <c r="D124"/>
  <c r="D127" s="1"/>
  <c r="C146"/>
  <c r="D75"/>
  <c r="D80" s="1"/>
  <c r="D27"/>
  <c r="D31" s="1"/>
  <c r="D84"/>
  <c r="D87" s="1"/>
  <c r="E234" i="9"/>
  <c r="D89"/>
  <c r="D91" s="1"/>
  <c r="C61"/>
  <c r="D205"/>
  <c r="B172"/>
  <c r="D38" i="13"/>
  <c r="D41" s="1"/>
  <c r="B172"/>
  <c r="F234"/>
  <c r="D233"/>
  <c r="C205"/>
  <c r="E234"/>
  <c r="G234"/>
  <c r="F234" i="9"/>
  <c r="B234"/>
  <c r="G234"/>
  <c r="E172" i="13"/>
  <c r="D233" i="9"/>
  <c r="D33"/>
  <c r="D36" s="1"/>
  <c r="D21"/>
  <c r="D23" s="1"/>
  <c r="D27"/>
  <c r="D31" s="1"/>
  <c r="C41"/>
  <c r="C87"/>
  <c r="C233" i="13"/>
  <c r="C23"/>
  <c r="D205"/>
  <c r="F172" i="9"/>
  <c r="F172" i="13"/>
  <c r="G172" i="9"/>
  <c r="G172" i="13"/>
  <c r="E172" i="9"/>
  <c r="B235" i="13" l="1"/>
  <c r="C234" i="9"/>
  <c r="D172"/>
  <c r="D234" i="13"/>
  <c r="D234" i="9"/>
  <c r="E235"/>
  <c r="D172" i="13"/>
  <c r="C234"/>
  <c r="G235"/>
  <c r="F235"/>
  <c r="C172" i="9"/>
  <c r="B235"/>
  <c r="F235"/>
  <c r="E235" i="13"/>
  <c r="C172"/>
  <c r="G235" i="9"/>
  <c r="C235" l="1"/>
  <c r="D235" i="13"/>
  <c r="D235" i="9"/>
  <c r="C235" i="13"/>
</calcChain>
</file>

<file path=xl/sharedStrings.xml><?xml version="1.0" encoding="utf-8"?>
<sst xmlns="http://schemas.openxmlformats.org/spreadsheetml/2006/main" count="401" uniqueCount="346">
  <si>
    <t>höchstzulässiger Ertrag</t>
  </si>
  <si>
    <t>Bezeichnung</t>
  </si>
  <si>
    <t>Trauben
 dt</t>
  </si>
  <si>
    <t>Wein hl</t>
  </si>
  <si>
    <t>Südtirol St. Magdalener</t>
  </si>
  <si>
    <t>Südtirol Bozner Leiten</t>
  </si>
  <si>
    <t xml:space="preserve">Südtiroler Chardonnay  </t>
  </si>
  <si>
    <t>Südtiroler Kerner</t>
  </si>
  <si>
    <t>Südtiroler Lagrein</t>
  </si>
  <si>
    <t>Südtiroler Malvasier</t>
  </si>
  <si>
    <t xml:space="preserve">Südtiroler Merlot  </t>
  </si>
  <si>
    <t>Südtiroler Goldmuskateller</t>
  </si>
  <si>
    <t>Südtiroler Rosenmuskateller</t>
  </si>
  <si>
    <t xml:space="preserve">Südtiroler Müller Thurgau  </t>
  </si>
  <si>
    <t>Südtiroler Blauburgunder</t>
  </si>
  <si>
    <t>Südtiroler Riesling</t>
  </si>
  <si>
    <t>Südtiroler Welschriesling</t>
  </si>
  <si>
    <t xml:space="preserve">Südtiroler Sauvignon  </t>
  </si>
  <si>
    <t>Südtiroler Grauvernatsch</t>
  </si>
  <si>
    <t>Südtiroler Gewürztraminer</t>
  </si>
  <si>
    <t>Südtirol Terlaner Weißburgunder</t>
  </si>
  <si>
    <t>Südtirol Terlaner Riesling</t>
  </si>
  <si>
    <t xml:space="preserve">Südtirol Terlaner Sauvignon  </t>
  </si>
  <si>
    <t xml:space="preserve">Südtirol Eisacktaler Klausner Leitacher  </t>
  </si>
  <si>
    <t xml:space="preserve">Südtirol Eisacktaler  Müller Thurgau  </t>
  </si>
  <si>
    <t>Südtirol Eisacktaler Ruländer</t>
  </si>
  <si>
    <t>Südtirol Eisacktaler Riesling</t>
  </si>
  <si>
    <t>Südtirol Eisacktaler Gewürztraminer</t>
  </si>
  <si>
    <t xml:space="preserve">Südtirol Eisacktaler Veltliner  </t>
  </si>
  <si>
    <t xml:space="preserve">Südtirol Vinschgau Chardonnay  </t>
  </si>
  <si>
    <t xml:space="preserve">Südtirol Vinschgau Kerner  </t>
  </si>
  <si>
    <t xml:space="preserve">Südtirol Vinschgau Müller Thurgau  </t>
  </si>
  <si>
    <t>Südtirol Vinschgau Weißburgunder</t>
  </si>
  <si>
    <t>Südtirol Vinschgau Ruländer</t>
  </si>
  <si>
    <t>Südtirol Vinschgau Blauburgunder</t>
  </si>
  <si>
    <t xml:space="preserve">Südtirol Vinschgau Riesling  </t>
  </si>
  <si>
    <t>Südtirol Vinschgau Sauvignon</t>
  </si>
  <si>
    <t>Südtirol Vinschgau Vernatsch</t>
  </si>
  <si>
    <t>Südtirol Vinschgau Gewürztraminer</t>
  </si>
  <si>
    <t>Produzione potenziale</t>
  </si>
  <si>
    <t>Denominazione</t>
  </si>
  <si>
    <t xml:space="preserve">Lago di Caldaro  </t>
  </si>
  <si>
    <t xml:space="preserve">Alto Adige Santa Maddalena  </t>
  </si>
  <si>
    <t xml:space="preserve">Alto Adige Colli di Bolzano  </t>
  </si>
  <si>
    <t xml:space="preserve">Alto Adige Chardonnay  </t>
  </si>
  <si>
    <t>Alto Adige Lagrein</t>
  </si>
  <si>
    <t xml:space="preserve">Alto Adige Malvasia  </t>
  </si>
  <si>
    <t xml:space="preserve">Alto Adige Merlot  </t>
  </si>
  <si>
    <t xml:space="preserve">Alto Adige Moscato Giallo  </t>
  </si>
  <si>
    <t xml:space="preserve">Alto Adige Moscato Rosa  </t>
  </si>
  <si>
    <t xml:space="preserve">Alto Adige Pinot Bianco  </t>
  </si>
  <si>
    <t xml:space="preserve">Alto Adige Pinot Nero  </t>
  </si>
  <si>
    <t>Alto Adige Riesling</t>
  </si>
  <si>
    <t xml:space="preserve">Alto Adige Riesling Italico  </t>
  </si>
  <si>
    <t xml:space="preserve">Alto Adige Sauvignon  </t>
  </si>
  <si>
    <t xml:space="preserve">Alto Adige Schiava Grigia  </t>
  </si>
  <si>
    <t xml:space="preserve">Alto Adige Traminer Aromatico  </t>
  </si>
  <si>
    <t xml:space="preserve">Alto Adige Terlano Pinot Bianco  </t>
  </si>
  <si>
    <t>Alto Adige Terlano Riesling</t>
  </si>
  <si>
    <t xml:space="preserve">Alto Adige Terlano Sauvignon  </t>
  </si>
  <si>
    <t xml:space="preserve">Alto Adige Valle Isarco Klausner Leitacher  </t>
  </si>
  <si>
    <t xml:space="preserve">Alto Adige Valle Isarco Kerner  </t>
  </si>
  <si>
    <t xml:space="preserve">Alto Adige Valle Isarco Pinot Grigio  </t>
  </si>
  <si>
    <t xml:space="preserve">Alto Adige Valle Isarco Traminer Aromatico  </t>
  </si>
  <si>
    <t xml:space="preserve">Alto Adige Valle Isarco Veltliner  </t>
  </si>
  <si>
    <t xml:space="preserve">Alto Adige Valle Venosta Chardonnay  </t>
  </si>
  <si>
    <t xml:space="preserve">Alto Adige Valle Venosta Kerner  </t>
  </si>
  <si>
    <t xml:space="preserve">Alto Adige Valle Venosta Pinot Bianco  </t>
  </si>
  <si>
    <t xml:space="preserve">Alto Adige Valle Venosta Pinot Grigio  </t>
  </si>
  <si>
    <t xml:space="preserve">Alto Adige Valle Venosta Pinot Nero  </t>
  </si>
  <si>
    <t xml:space="preserve">Alto Adige Valle Venosta Riesling  </t>
  </si>
  <si>
    <t>Alto Adige Valle Venosta Sauvignon</t>
  </si>
  <si>
    <t xml:space="preserve">Alto Adige Valle Venosta Schiava  </t>
  </si>
  <si>
    <t xml:space="preserve">Alto Adige Valle Venosta Traminer Aromatico  </t>
  </si>
  <si>
    <t>Wein
 hl</t>
  </si>
  <si>
    <t>Anbau-
fläche
 ha</t>
  </si>
  <si>
    <t>Alto Adige Merano o Colle di Merano</t>
  </si>
  <si>
    <t>Südtirol Terlaner Ruländer</t>
  </si>
  <si>
    <t xml:space="preserve">Südtirol Eisacktaler Silvaner  </t>
  </si>
  <si>
    <t xml:space="preserve">Südtiroler Silvaner  </t>
  </si>
  <si>
    <t>Mitterberg Chardonnay</t>
  </si>
  <si>
    <t>Mitterberg Vernatsch</t>
  </si>
  <si>
    <t>Mitterberg Schiava</t>
  </si>
  <si>
    <t>Alto Adige Kerner</t>
  </si>
  <si>
    <t xml:space="preserve">Alto Adige Silvaner  </t>
  </si>
  <si>
    <t>effektiv
 genutzte 
Fläche ha</t>
  </si>
  <si>
    <t>Kalterersee klassisch</t>
  </si>
  <si>
    <t>Lago di Caldaro classico</t>
  </si>
  <si>
    <t>Alto Adige Chardonnay Spumante</t>
  </si>
  <si>
    <t>Alto Adige Merlot rosato</t>
  </si>
  <si>
    <t>Alto Adige Pinot Bianco Spumante</t>
  </si>
  <si>
    <t xml:space="preserve">Südtiroler Weißburgunder </t>
  </si>
  <si>
    <t>Südtirol St. Magdalener klassisch</t>
  </si>
  <si>
    <t>Kalterersee</t>
  </si>
  <si>
    <t>Lago di Caldaro scelto</t>
  </si>
  <si>
    <t>Kalterersee Auslese</t>
  </si>
  <si>
    <t>Kalterersee Auslese klassisch</t>
  </si>
  <si>
    <t>Alto Adige Lago di Caldaro classico</t>
  </si>
  <si>
    <t>Südtirol Kalterersee klassisch</t>
  </si>
  <si>
    <t>Alto Adige Lago di Caldaro classico superiore</t>
  </si>
  <si>
    <t>Alto Adige Lago di Caldaro scelto classico superiore</t>
  </si>
  <si>
    <t xml:space="preserve">Alto Adige Valle Isarco Silvaner  </t>
  </si>
  <si>
    <t>Alto Adige Valle Isarco Riesling</t>
  </si>
  <si>
    <t>Alto Adige Pinot Nero Spumante</t>
  </si>
  <si>
    <t xml:space="preserve">Alto Adige Müller Thurgau  </t>
  </si>
  <si>
    <t>Alto Adige Santa Maddalena  classico</t>
  </si>
  <si>
    <t>TOTALE VINI IGT</t>
  </si>
  <si>
    <t>SUMME DOC WEINE</t>
  </si>
  <si>
    <t>TOTALE VINI DOC</t>
  </si>
  <si>
    <t>Südtiroler Vernatsch/Edelvernatsch</t>
  </si>
  <si>
    <t xml:space="preserve">Alto Adige Valle Isarco Müller Thurgau  </t>
  </si>
  <si>
    <t xml:space="preserve">Alto Adige Valle Venosta Müller Thurgau  </t>
  </si>
  <si>
    <t>TOTALE VINI DOC+IGT</t>
  </si>
  <si>
    <t>GESAMT DOC+IGT WEINE</t>
  </si>
  <si>
    <t xml:space="preserve">Alto Adige Lago di Caldaro scelto classico </t>
  </si>
  <si>
    <t>Lago di Caldaro scelto classico</t>
  </si>
  <si>
    <t>Superficie
 iscritta ettari</t>
  </si>
  <si>
    <t>Mitterberg Bronner</t>
  </si>
  <si>
    <t>Mitterberg Regent</t>
  </si>
  <si>
    <t>Südtiroler Lagrein riserva</t>
  </si>
  <si>
    <t>Alto Adige Lagrein riserva</t>
  </si>
  <si>
    <t>Südtiroler Merlot  riserva</t>
  </si>
  <si>
    <t>Alto Adige Merlot  riserva</t>
  </si>
  <si>
    <t>Südtiroler Blauburgunder riserva</t>
  </si>
  <si>
    <t>Südtirol Eisacktaler Kerner</t>
  </si>
  <si>
    <t>Südtirol Eisacktaler Ruländer Brixner</t>
  </si>
  <si>
    <t>Alto Adige Valle Isarco Riesling Brixner</t>
  </si>
  <si>
    <t>Südtirol Eisacktaler Riesling Brixner</t>
  </si>
  <si>
    <t>Alto Adige Valle Isarco Silvaner  Brixner</t>
  </si>
  <si>
    <t>Südtirol Eisacktaler Silvaner  Brixner</t>
  </si>
  <si>
    <t>Alto Adige Valle Isarco Traminer Aromatico Brixner</t>
  </si>
  <si>
    <t>Südtirol Eisacktaler Gewürztraminer Brixner</t>
  </si>
  <si>
    <t>Südtirol Eisacktaler Veltliner Brixner</t>
  </si>
  <si>
    <t>Mitterberg Gewürztraminer</t>
  </si>
  <si>
    <t>Vigneti delle Dolomiti Petit Manseng</t>
  </si>
  <si>
    <t>Vigneti delle Dolomiti Chardonnay</t>
  </si>
  <si>
    <t>Vigneti delle Dolomiti Kerner</t>
  </si>
  <si>
    <t>Vigneti delle Dolomiti Merlot</t>
  </si>
  <si>
    <t>Vigneti delle Dolomiti Müller Thurgau</t>
  </si>
  <si>
    <t>Vigneti delle Dolomiti Pedit Verdot</t>
  </si>
  <si>
    <t>Vigneti delle Dolomiti Sauvignon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</si>
  <si>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</si>
  <si>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</si>
  <si>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</si>
  <si>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</si>
  <si>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Schiava</t>
  </si>
  <si>
    <t>Vigneti delle Dolomiti Zweigelt</t>
  </si>
  <si>
    <t>Vigneti delle Dolomiti Pinot Grigio</t>
  </si>
  <si>
    <t>Vigneti delle Dolomiti rosso</t>
  </si>
  <si>
    <t>Vigneti delle Dolomiti rosato</t>
  </si>
  <si>
    <t>Vigneti delle Dolomiti Moscato Giallo</t>
  </si>
  <si>
    <t>Vigneti delle Dolomiti Pinot Nero</t>
  </si>
  <si>
    <t>Mitterberg Pinot Bianco</t>
  </si>
  <si>
    <t>Mitterberg bianco</t>
  </si>
  <si>
    <t>Mitterberg rosso</t>
  </si>
  <si>
    <t>Mitterberg rosato</t>
  </si>
  <si>
    <t>Mitterberg Traminer Aromatico</t>
  </si>
  <si>
    <t>Alto Adige Terlano Pinot Grigio</t>
  </si>
  <si>
    <t>Alto Adige Lagrein rosato</t>
  </si>
  <si>
    <t>Südtiroler Cabernet /Franc/Sauvignon</t>
  </si>
  <si>
    <t>Südtiroler Cabernet /Franc/Sauvignon riserva</t>
  </si>
  <si>
    <t>Alto Adige Pinot Nero rosato</t>
  </si>
  <si>
    <t>Alto Adige Sauvignon  passito</t>
  </si>
  <si>
    <t>Alto Adige Moscato Giallo passito</t>
  </si>
  <si>
    <t>Südtirol Kalterersee Auslese klassisch</t>
  </si>
  <si>
    <t>Südtiroler Chardonnay Sekt</t>
  </si>
  <si>
    <t>Südtiroler Weißburgunder Sekt</t>
  </si>
  <si>
    <t>Südtiroler Blauburgunder Sekt</t>
  </si>
  <si>
    <t>Südtiroler Lagrein rosè</t>
  </si>
  <si>
    <t>Südtiroler Gewürztraminer passito</t>
  </si>
  <si>
    <t>Südtiroler Goldmuskateller passito</t>
  </si>
  <si>
    <t>Südtiroler Blauburgunder rosè</t>
  </si>
  <si>
    <t>Südtiroler Merlot rosè</t>
  </si>
  <si>
    <t>Mitterberg rosè</t>
  </si>
  <si>
    <t>Mitterberg rot</t>
  </si>
  <si>
    <t>Mitterberg weiß</t>
  </si>
  <si>
    <t>Südtiroler Sauvignon  passito</t>
  </si>
  <si>
    <t>Südtirol Eisacktaler Gewürztraminer passito</t>
  </si>
  <si>
    <t>Alto Adige Moscato Rosa vendemmia tardiva</t>
  </si>
  <si>
    <t>Alto Adige Schiava/Schiava Gentile</t>
  </si>
  <si>
    <t>Alto Adige Valle Isarco Traminer Aromatico  passito</t>
  </si>
  <si>
    <t>Vigneti delle Dolomiti bianco</t>
  </si>
  <si>
    <t>Vigneti delle Dolomiti Pinot Bianco</t>
  </si>
  <si>
    <t>Lago di Caldaro scelto classico superiore</t>
  </si>
  <si>
    <t>Mitterberg Lagrein</t>
  </si>
  <si>
    <t>Kalterersee Auslese klassisch superiore</t>
  </si>
  <si>
    <t>Südtirol Kalterersee klassisch superiore</t>
  </si>
  <si>
    <t>Mitterberg Goldmuskateller</t>
  </si>
  <si>
    <t>Mitterberg Moscato Giallo</t>
  </si>
  <si>
    <t>Mitterberg Petit Manseng</t>
  </si>
  <si>
    <t>Südtiroler Chardonnay  riserva</t>
  </si>
  <si>
    <t>SUMME LANDWEINE</t>
  </si>
  <si>
    <t>Summe Landwein Mitterberg</t>
  </si>
  <si>
    <t xml:space="preserve">Alto Adige Terlano Müller Thurgau </t>
  </si>
  <si>
    <t xml:space="preserve">Alto Adige Terlano Chardonnay </t>
  </si>
  <si>
    <t>Mitterberg Incrocio Manzoni 6.0.13</t>
  </si>
  <si>
    <t>Mitterberg Merlot</t>
  </si>
  <si>
    <t>Mitterberg Merlot rosè</t>
  </si>
  <si>
    <t>Mitterberg Rosenmuskateller passito</t>
  </si>
  <si>
    <t>Mitterberg Ruländer</t>
  </si>
  <si>
    <t>Mitterberg Blauburgunder</t>
  </si>
  <si>
    <t>Mitterberg Riesling</t>
  </si>
  <si>
    <t>Mitterberg Sauvignon</t>
  </si>
  <si>
    <t>Mitterberg Zweigelt</t>
  </si>
  <si>
    <t>Mitterberg Pinot nero</t>
  </si>
  <si>
    <t>Mitterberg Moscato rosa passito</t>
  </si>
  <si>
    <t>Mitterberg Pinot grigio</t>
  </si>
  <si>
    <t>Vigneti delle Dolomiti Manzoni bianco</t>
  </si>
  <si>
    <t>Vigneti delle Dolomiti Portoghese</t>
  </si>
  <si>
    <t>Vigneti delle Dolomiti Viognier</t>
  </si>
  <si>
    <t xml:space="preserve">Südtiroler Chardonnay </t>
  </si>
  <si>
    <t xml:space="preserve">Südtiroler Goldmuskateller </t>
  </si>
  <si>
    <t>Südtiroler Ruländer</t>
  </si>
  <si>
    <t>Südtiroler Sauvignon</t>
  </si>
  <si>
    <t>Südtiroler Weißburgunder</t>
  </si>
  <si>
    <t>Südtiroler Merlot</t>
  </si>
  <si>
    <t xml:space="preserve">Südtirol Terlaner Chardonnay </t>
  </si>
  <si>
    <t>Südtirol Terlaner Müller Thurgau</t>
  </si>
  <si>
    <t>Lago di Caldaro</t>
  </si>
  <si>
    <t xml:space="preserve">Alto Adige S.ta Maddalena </t>
  </si>
  <si>
    <t>Alto Adige Chardonnay</t>
  </si>
  <si>
    <t>Alto Adige Traminer Aromatico</t>
  </si>
  <si>
    <t>Alto Adige Moscato Giallo</t>
  </si>
  <si>
    <t>Alto Adige Pinot Grigio</t>
  </si>
  <si>
    <t>Alto Adige Sauvignon</t>
  </si>
  <si>
    <t>Alto Adige Pinot Bianco</t>
  </si>
  <si>
    <t>Alto Adige Pinot Nero</t>
  </si>
  <si>
    <t>Alto Adige Cabernet /Franc/Sauvignon</t>
  </si>
  <si>
    <t>Alto Adige Merlot</t>
  </si>
  <si>
    <t>Alto Adige Valle Isarco Kerner</t>
  </si>
  <si>
    <t>uva q.li</t>
  </si>
  <si>
    <t>vino hl</t>
  </si>
  <si>
    <t>Differenzen zwischen den genutzten Flächen und den effektiven Mengen an Trauben und Wein. Die Kontrollstelle für Weine</t>
  </si>
  <si>
    <t>Ausarbeitung: Handelskammer Bozen - Kontrollstelle für Weine</t>
  </si>
  <si>
    <t>Mögliche Änderungen der Weinbezeichnung bei der Trauben- und Produktionsmeldung und erlaubten Überproduktionen bewirken</t>
  </si>
  <si>
    <t>IGT Mitterberg.</t>
  </si>
  <si>
    <t>Alto Adige Valle Isarco Traminer Aromatico</t>
  </si>
  <si>
    <t>Elaborazione: CCIAA Bolzano - Organismo di controllo vini</t>
  </si>
  <si>
    <t>Mitterberg Müller Thurgau</t>
  </si>
  <si>
    <t>Mitterberg Portugieser</t>
  </si>
  <si>
    <t>Mitterberg Portoghese</t>
  </si>
  <si>
    <t>Vigneti delle Dolomiti Riesling</t>
  </si>
  <si>
    <t>Mitterberg Petit Verdot</t>
  </si>
  <si>
    <t>Mitterberg Veltliner</t>
  </si>
  <si>
    <t>Vigneti delle Dolomiti Silvaner</t>
  </si>
  <si>
    <t>Südtirol Kalterersee Auslese klassisch superiore</t>
  </si>
  <si>
    <t>Südtiroler Rosenmuskateller vendemmia tardiva</t>
  </si>
  <si>
    <t>Alto Adige Chardonnay  riserva</t>
  </si>
  <si>
    <t>Alto Adige Cabernet /Franc/Sauvignon riserva</t>
  </si>
  <si>
    <t>Effektiv produz. Menge 2014</t>
  </si>
  <si>
    <t>Alto Adige Terlano Chardonnay classico</t>
  </si>
  <si>
    <t>Alto Adige Terlano Müller Thurgau classico</t>
  </si>
  <si>
    <t>Alto Adige Terlano Pinot Bianco classico</t>
  </si>
  <si>
    <t>Alto Adige Terlano Sauvignon classico</t>
  </si>
  <si>
    <t>Mitterberg Tannat</t>
  </si>
  <si>
    <t>Südtirol Meraner oder Meranerhügel</t>
  </si>
  <si>
    <t>Südtirol Terlaner Chardonnay klassisch</t>
  </si>
  <si>
    <t>Südtirol Terlaner Müller Thurgau klassisch</t>
  </si>
  <si>
    <t>Südtirol Terlaner Weißburgunder klassisch</t>
  </si>
  <si>
    <t>Südtiroler Gewürztraminer vendemmia tardiva</t>
  </si>
  <si>
    <t>produzione effettiva
2014</t>
  </si>
  <si>
    <t>Superf.
 in produzione
ettari</t>
  </si>
  <si>
    <t>Alto Adige Chardonnay passito</t>
  </si>
  <si>
    <t>Südtiroler Chardonnay passito</t>
  </si>
  <si>
    <t>Alto Adige Moscato Giallo vendemmia tardiva</t>
  </si>
  <si>
    <t>Südtiroler Goldmuskateller vendemmia tardiva</t>
  </si>
  <si>
    <t>Alto Adige Terlano classico Riesling</t>
  </si>
  <si>
    <t>Südtirol Terlaner Riesling klassisch</t>
  </si>
  <si>
    <t>Südtirol Eisacktaler Riesling vendemmia tardiva</t>
  </si>
  <si>
    <t>Alto Adige Valle Isarco Riesling vendemmia tardiva</t>
  </si>
  <si>
    <t>Mitterberg Cabernet/Franc/Sauvignon</t>
  </si>
  <si>
    <t>Mitterberg Lagrein rosato</t>
  </si>
  <si>
    <t>Mitterberg Lagrein rosé</t>
  </si>
  <si>
    <t>Mitterberg Merlot rosato</t>
  </si>
  <si>
    <t>Mitterberg Rosenmuskateller</t>
  </si>
  <si>
    <t>Mitterberg Moscato rosa</t>
  </si>
  <si>
    <t>Mitterberg Silvaner verde</t>
  </si>
  <si>
    <t>Mitterberg Zweigelt rosè</t>
  </si>
  <si>
    <t>Mitterberg Zweigelt rosato</t>
  </si>
  <si>
    <t>La possibilità della scelta vendemmiale e il supero nel vigneto causano variazioni della superficie vitata e della produzione effettiva</t>
  </si>
  <si>
    <t>e per i vini IGT Mitterberg.</t>
  </si>
  <si>
    <t xml:space="preserve">di uva e vino. L'organismo di controllo risponde solo per i dati dei vini DOC Alto Adige e Lago di Caldaro </t>
  </si>
  <si>
    <t>der Handelskammer Bozen zeichnet nur für die Daten der DOC-Weine Südtiroler und Kalterersee, sowie für die Landweine</t>
  </si>
  <si>
    <t>Mitterberg Diolinoir</t>
  </si>
  <si>
    <t>Alto Adige Pinot Grigio Spumante</t>
  </si>
  <si>
    <t>Südtiroler Ruländer Sekt</t>
  </si>
  <si>
    <t>Alto Adige Traminer Aromatico passito</t>
  </si>
  <si>
    <t>Alto Adige Traminer Aromatico vendemmia tardiva</t>
  </si>
  <si>
    <t>Alto Adige Pinot Nero riserva</t>
  </si>
  <si>
    <t>Mitterberg Weißburgunder</t>
  </si>
  <si>
    <t>Südtirol Eisacktaler Kerner Brixner</t>
  </si>
  <si>
    <t>Südtirol Eisacktaler Kerner passito</t>
  </si>
  <si>
    <t>Alto Adige Valle Isarco Kerner Brixner</t>
  </si>
  <si>
    <t>Alto Adige Valle Isarco Kerner passito</t>
  </si>
  <si>
    <t>Alto Adige Valle Isarco Müller Thurgau Brixner</t>
  </si>
  <si>
    <t>Südtirol Eisacktaler  Müller Thurgau Brixner</t>
  </si>
  <si>
    <t>Alto Adige Valle Isarco Pinot Grigio Brixner</t>
  </si>
  <si>
    <t>Alto Adige Valle Isarco Veltliner Brixner</t>
  </si>
  <si>
    <t>Totale IGT Mitterberg</t>
  </si>
  <si>
    <t>Totale IGT Vigneti delle Dolomiti</t>
  </si>
  <si>
    <t>Vigenti delle Dolomiti Cabernet/Franc/Sauvignon</t>
  </si>
  <si>
    <t>Vigneti delle Dolomiti Moscato rosa</t>
  </si>
  <si>
    <t>Alto Adige Lagrein di Gries</t>
  </si>
  <si>
    <t>Alto Adige Meranese Burggraviato</t>
  </si>
  <si>
    <t>Alto Adige Meranese Küchelberg</t>
  </si>
  <si>
    <t>Alto Adige Meranese Lebenberg</t>
  </si>
  <si>
    <t>Alto Adige Meranese Rosengarten</t>
  </si>
  <si>
    <t>Südtirol Meraner Burggräfler</t>
  </si>
  <si>
    <t>Südtirol Meraner Lebenberg</t>
  </si>
  <si>
    <t>Südtirol Meraner Rosengarten</t>
  </si>
  <si>
    <t>Alto Adige Lagrein riserva di Gries</t>
  </si>
  <si>
    <t>Südtiroler Lagrein riserva aus Gries</t>
  </si>
  <si>
    <t>Südtiroler Lagrein aus Gries</t>
  </si>
  <si>
    <t>Südtirol Meraner Küchelberg</t>
  </si>
  <si>
    <t>Weinberg Dolomiten Blauburgunder</t>
  </si>
  <si>
    <t>Weinberg Dolomiten Cabernet/Franc/Sauvignon</t>
  </si>
  <si>
    <t>Weinberg Dolomiten Chardonnay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</si>
  <si>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</si>
  <si>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</si>
  <si>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</si>
  <si>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</si>
  <si>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</si>
  <si>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</si>
  <si>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Petit Verdot</t>
  </si>
  <si>
    <t>Weinberg Dolomiten Portugieser</t>
  </si>
  <si>
    <t>Weinberg Dolomiten Riesling</t>
  </si>
  <si>
    <t>Weinberg Dolomiten rosè</t>
  </si>
  <si>
    <t>Weinberg Dolomiten Rosenmuskateller</t>
  </si>
  <si>
    <t>Weinberg Dolomiten rot</t>
  </si>
  <si>
    <t>Weinberg Dolomiten Ruländer</t>
  </si>
  <si>
    <t>Weinberg Dolomiten Sauvignon</t>
  </si>
  <si>
    <t>Weinberg Dolomiten Silvaner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</si>
  <si>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</si>
  <si>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</si>
  <si>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</si>
  <si>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</si>
  <si>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</si>
  <si>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Vernatsch</t>
  </si>
  <si>
    <t>Weinberg Dolomiten weiß</t>
  </si>
  <si>
    <t>Weinberg Dolomiten Weißburgunder</t>
  </si>
  <si>
    <t>Weinberg Dolomiten Zweigelt</t>
  </si>
  <si>
    <t>Summe Landwein Weinberg Dolomiten</t>
  </si>
  <si>
    <t>Südtirol Terlaner Sauvignon klassisch</t>
  </si>
  <si>
    <t>Februar 2015</t>
  </si>
  <si>
    <t>febbraio 2015</t>
  </si>
  <si>
    <t>Alto Adige Moscato Rosa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</si>
</sst>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color theme="9" tint="-0.249977111117893"/>
      <name val="Times New Roman"/>
      <family val="1"/>
    </font>
    <font>
      <sz val="9"/>
      <color theme="9" tint="-0.24997711111789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0" xfId="0" applyFont="1" applyBorder="1"/>
    <xf numFmtId="0" fontId="5" fillId="0" borderId="0" xfId="0" applyFont="1" applyBorder="1"/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3" fontId="1" fillId="0" borderId="0" xfId="0" applyNumberFormat="1" applyFont="1" applyBorder="1"/>
    <xf numFmtId="4" fontId="6" fillId="0" borderId="6" xfId="0" applyNumberFormat="1" applyFont="1" applyFill="1" applyBorder="1"/>
    <xf numFmtId="3" fontId="6" fillId="0" borderId="6" xfId="0" applyNumberFormat="1" applyFont="1" applyFill="1" applyBorder="1"/>
    <xf numFmtId="4" fontId="6" fillId="0" borderId="6" xfId="0" applyNumberFormat="1" applyFont="1" applyBorder="1"/>
    <xf numFmtId="3" fontId="6" fillId="0" borderId="6" xfId="0" applyNumberFormat="1" applyFont="1" applyBorder="1"/>
    <xf numFmtId="3" fontId="2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/>
    <xf numFmtId="3" fontId="6" fillId="0" borderId="8" xfId="0" applyNumberFormat="1" applyFont="1" applyBorder="1"/>
    <xf numFmtId="4" fontId="2" fillId="0" borderId="0" xfId="0" applyNumberFormat="1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0" fontId="1" fillId="0" borderId="3" xfId="0" applyFont="1" applyFill="1" applyBorder="1"/>
    <xf numFmtId="0" fontId="6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/>
    <xf numFmtId="0" fontId="7" fillId="0" borderId="3" xfId="0" applyFont="1" applyFill="1" applyBorder="1"/>
    <xf numFmtId="3" fontId="6" fillId="0" borderId="2" xfId="0" applyNumberFormat="1" applyFont="1" applyFill="1" applyBorder="1"/>
    <xf numFmtId="0" fontId="6" fillId="0" borderId="2" xfId="0" applyFont="1" applyBorder="1"/>
    <xf numFmtId="0" fontId="7" fillId="0" borderId="3" xfId="0" applyFont="1" applyBorder="1"/>
    <xf numFmtId="3" fontId="7" fillId="0" borderId="0" xfId="0" applyNumberFormat="1" applyFont="1"/>
    <xf numFmtId="0" fontId="6" fillId="0" borderId="4" xfId="0" applyFont="1" applyFill="1" applyBorder="1"/>
    <xf numFmtId="0" fontId="6" fillId="0" borderId="2" xfId="0" applyFont="1" applyFill="1" applyBorder="1"/>
    <xf numFmtId="4" fontId="8" fillId="0" borderId="0" xfId="0" applyNumberFormat="1" applyFont="1" applyFill="1" applyBorder="1"/>
    <xf numFmtId="3" fontId="8" fillId="0" borderId="0" xfId="0" applyNumberFormat="1" applyFont="1" applyFill="1" applyBorder="1"/>
    <xf numFmtId="3" fontId="8" fillId="0" borderId="9" xfId="0" applyNumberFormat="1" applyFont="1" applyFill="1" applyBorder="1"/>
    <xf numFmtId="3" fontId="9" fillId="0" borderId="0" xfId="0" applyNumberFormat="1" applyFont="1" applyFill="1" applyBorder="1"/>
    <xf numFmtId="3" fontId="8" fillId="0" borderId="0" xfId="0" applyNumberFormat="1" applyFont="1" applyBorder="1"/>
    <xf numFmtId="0" fontId="6" fillId="0" borderId="3" xfId="0" applyFont="1" applyBorder="1"/>
    <xf numFmtId="0" fontId="3" fillId="0" borderId="3" xfId="0" applyFont="1" applyBorder="1"/>
    <xf numFmtId="4" fontId="2" fillId="0" borderId="1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4" fontId="5" fillId="0" borderId="0" xfId="0" applyNumberFormat="1" applyFont="1" applyBorder="1"/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0" fontId="9" fillId="0" borderId="0" xfId="0" applyFont="1" applyBorder="1"/>
    <xf numFmtId="0" fontId="1" fillId="0" borderId="0" xfId="0" applyFont="1" applyFill="1" applyBorder="1"/>
    <xf numFmtId="4" fontId="1" fillId="0" borderId="5" xfId="0" applyNumberFormat="1" applyFont="1" applyFill="1" applyBorder="1"/>
    <xf numFmtId="3" fontId="1" fillId="0" borderId="5" xfId="0" applyNumberFormat="1" applyFont="1" applyFill="1" applyBorder="1"/>
    <xf numFmtId="17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/>
    <xf numFmtId="3" fontId="1" fillId="0" borderId="7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7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0" fontId="1" fillId="0" borderId="9" xfId="0" applyFont="1" applyBorder="1"/>
    <xf numFmtId="4" fontId="1" fillId="0" borderId="0" xfId="0" applyNumberFormat="1" applyFont="1" applyFill="1" applyBorder="1"/>
    <xf numFmtId="4" fontId="2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0" fontId="10" fillId="0" borderId="3" xfId="0" applyFont="1" applyFill="1" applyBorder="1"/>
    <xf numFmtId="3" fontId="6" fillId="0" borderId="0" xfId="0" applyNumberFormat="1" applyFont="1"/>
    <xf numFmtId="3" fontId="3" fillId="0" borderId="0" xfId="0" applyNumberFormat="1" applyFont="1"/>
    <xf numFmtId="4" fontId="10" fillId="0" borderId="0" xfId="0" applyNumberFormat="1" applyFont="1"/>
    <xf numFmtId="4" fontId="2" fillId="0" borderId="0" xfId="0" applyNumberFormat="1" applyFont="1" applyBorder="1"/>
    <xf numFmtId="3" fontId="2" fillId="0" borderId="0" xfId="0" applyNumberFormat="1" applyFont="1" applyBorder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/>
    <xf numFmtId="3" fontId="7" fillId="0" borderId="5" xfId="0" applyNumberFormat="1" applyFont="1" applyBorder="1"/>
    <xf numFmtId="4" fontId="7" fillId="0" borderId="0" xfId="0" applyNumberFormat="1" applyFont="1" applyFill="1"/>
    <xf numFmtId="4" fontId="1" fillId="0" borderId="0" xfId="0" applyNumberFormat="1" applyFont="1" applyFill="1"/>
    <xf numFmtId="4" fontId="7" fillId="0" borderId="4" xfId="0" applyNumberFormat="1" applyFont="1" applyFill="1" applyBorder="1"/>
    <xf numFmtId="4" fontId="10" fillId="0" borderId="0" xfId="0" applyNumberFormat="1" applyFont="1" applyFill="1"/>
    <xf numFmtId="3" fontId="10" fillId="0" borderId="0" xfId="0" applyNumberFormat="1" applyFont="1" applyFill="1"/>
    <xf numFmtId="3" fontId="7" fillId="0" borderId="0" xfId="0" applyNumberFormat="1" applyFont="1" applyFill="1"/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G242"/>
  <sheetViews>
    <sheetView topLeftCell="A25" zoomScale="120" zoomScaleNormal="120" workbookViewId="0">
      <selection activeCell="B43" sqref="B43"/>
    </sheetView>
  </sheetViews>
  <sheetFormatPr baseColWidth="10" defaultColWidth="11.5703125" defaultRowHeight="12"/>
  <cols>
    <col min="1" max="1" width="41.42578125" style="28" customWidth="1"/>
    <col min="2" max="2" width="7" style="5" bestFit="1" customWidth="1"/>
    <col min="3" max="4" width="8.5703125" style="5" customWidth="1"/>
    <col min="5" max="5" width="8.28515625" style="41" bestFit="1" customWidth="1"/>
    <col min="6" max="7" width="9.7109375" style="5" customWidth="1"/>
    <col min="8" max="16384" width="11.5703125" style="5"/>
  </cols>
  <sheetData>
    <row r="1" spans="1:7" s="3" customFormat="1" ht="27" customHeight="1">
      <c r="A1" s="22"/>
      <c r="B1" s="55"/>
      <c r="C1" s="81" t="s">
        <v>0</v>
      </c>
      <c r="D1" s="81"/>
      <c r="E1" s="39"/>
      <c r="F1" s="81" t="s">
        <v>249</v>
      </c>
      <c r="G1" s="81"/>
    </row>
    <row r="2" spans="1:7" s="2" customFormat="1" ht="36.6" customHeight="1">
      <c r="A2" s="23" t="s">
        <v>1</v>
      </c>
      <c r="B2" s="6" t="s">
        <v>75</v>
      </c>
      <c r="C2" s="7" t="s">
        <v>2</v>
      </c>
      <c r="D2" s="14" t="s">
        <v>3</v>
      </c>
      <c r="E2" s="6" t="s">
        <v>85</v>
      </c>
      <c r="F2" s="7" t="s">
        <v>2</v>
      </c>
      <c r="G2" s="7" t="s">
        <v>74</v>
      </c>
    </row>
    <row r="3" spans="1:7">
      <c r="A3" s="25" t="s">
        <v>255</v>
      </c>
      <c r="B3" s="61">
        <v>101.42</v>
      </c>
      <c r="C3" s="58">
        <v>14198.800000000001</v>
      </c>
      <c r="D3" s="59">
        <v>9939.16</v>
      </c>
      <c r="E3" s="56">
        <v>27.3</v>
      </c>
      <c r="F3" s="29">
        <v>2085</v>
      </c>
      <c r="G3" s="29">
        <v>1456</v>
      </c>
    </row>
    <row r="4" spans="1:7">
      <c r="A4" s="25" t="s">
        <v>307</v>
      </c>
      <c r="B4" s="61">
        <v>0</v>
      </c>
      <c r="C4" s="58">
        <f t="shared" ref="C4" si="0">B4*140</f>
        <v>0</v>
      </c>
      <c r="D4" s="59">
        <v>0</v>
      </c>
      <c r="E4" s="56">
        <v>19.430800000000001</v>
      </c>
      <c r="F4" s="29">
        <v>1242.31</v>
      </c>
      <c r="G4" s="29">
        <v>869.67</v>
      </c>
    </row>
    <row r="5" spans="1:7">
      <c r="A5" s="25" t="s">
        <v>313</v>
      </c>
      <c r="B5" s="61">
        <v>0</v>
      </c>
      <c r="C5" s="58">
        <f t="shared" ref="C5:C7" si="1">B5*140</f>
        <v>0</v>
      </c>
      <c r="D5" s="59">
        <v>0</v>
      </c>
      <c r="E5" s="56">
        <v>23.83</v>
      </c>
      <c r="F5" s="29">
        <v>1864</v>
      </c>
      <c r="G5" s="29">
        <v>1305</v>
      </c>
    </row>
    <row r="6" spans="1:7">
      <c r="A6" s="25" t="s">
        <v>308</v>
      </c>
      <c r="B6" s="61">
        <v>0</v>
      </c>
      <c r="C6" s="58">
        <f t="shared" si="1"/>
        <v>0</v>
      </c>
      <c r="D6" s="59">
        <v>0</v>
      </c>
      <c r="E6" s="56">
        <v>1.3631</v>
      </c>
      <c r="F6" s="29">
        <v>127.55</v>
      </c>
      <c r="G6" s="29">
        <v>89.28</v>
      </c>
    </row>
    <row r="7" spans="1:7">
      <c r="A7" s="25" t="s">
        <v>309</v>
      </c>
      <c r="B7" s="61">
        <v>0</v>
      </c>
      <c r="C7" s="58">
        <f t="shared" si="1"/>
        <v>0</v>
      </c>
      <c r="D7" s="59">
        <v>0</v>
      </c>
      <c r="E7" s="8">
        <v>5.05</v>
      </c>
      <c r="F7" s="1">
        <v>396</v>
      </c>
      <c r="G7" s="1">
        <v>277</v>
      </c>
    </row>
    <row r="8" spans="1:7" s="4" customFormat="1">
      <c r="A8" s="24" t="s">
        <v>255</v>
      </c>
      <c r="B8" s="17">
        <v>101.42</v>
      </c>
      <c r="C8" s="19">
        <v>14198.800000000001</v>
      </c>
      <c r="D8" s="20">
        <v>9939.16</v>
      </c>
      <c r="E8" s="69">
        <f>SUM(E3:E7)</f>
        <v>76.9739</v>
      </c>
      <c r="F8" s="70">
        <f>SUM(F3:F7)</f>
        <v>5714.86</v>
      </c>
      <c r="G8" s="70">
        <f>SUM(G3:G7)</f>
        <v>3996.9500000000003</v>
      </c>
    </row>
    <row r="9" spans="1:7" s="4" customFormat="1">
      <c r="A9" s="24"/>
      <c r="B9" s="32"/>
      <c r="C9" s="33"/>
      <c r="D9" s="34"/>
      <c r="E9" s="40"/>
      <c r="F9" s="33"/>
      <c r="G9" s="35"/>
    </row>
    <row r="10" spans="1:7" s="48" customFormat="1">
      <c r="A10" s="21" t="s">
        <v>93</v>
      </c>
      <c r="B10" s="61">
        <v>326.75</v>
      </c>
      <c r="C10" s="58">
        <v>45745</v>
      </c>
      <c r="D10" s="59">
        <v>32021.5</v>
      </c>
      <c r="E10" s="8">
        <v>10.347799999999999</v>
      </c>
      <c r="F10" s="58">
        <v>851.78</v>
      </c>
      <c r="G10" s="58">
        <v>596.24</v>
      </c>
    </row>
    <row r="11" spans="1:7">
      <c r="A11" s="25" t="s">
        <v>86</v>
      </c>
      <c r="B11" s="61">
        <v>0</v>
      </c>
      <c r="C11" s="58">
        <f t="shared" ref="C11" si="2">B11*140</f>
        <v>0</v>
      </c>
      <c r="D11" s="59">
        <v>0</v>
      </c>
      <c r="E11" s="56">
        <v>44.044932000000017</v>
      </c>
      <c r="F11" s="29">
        <v>4690.46</v>
      </c>
      <c r="G11" s="29">
        <v>3283.45</v>
      </c>
    </row>
    <row r="12" spans="1:7" s="48" customFormat="1">
      <c r="A12" s="21" t="s">
        <v>95</v>
      </c>
      <c r="B12" s="61">
        <v>0</v>
      </c>
      <c r="C12" s="58">
        <f t="shared" ref="C12:C18" si="3">B12*140</f>
        <v>0</v>
      </c>
      <c r="D12" s="59">
        <v>0</v>
      </c>
      <c r="E12" s="8">
        <v>3.7581000000000002</v>
      </c>
      <c r="F12" s="58">
        <v>376.64</v>
      </c>
      <c r="G12" s="58">
        <v>263.68</v>
      </c>
    </row>
    <row r="13" spans="1:7">
      <c r="A13" s="25" t="s">
        <v>96</v>
      </c>
      <c r="B13" s="61">
        <v>0</v>
      </c>
      <c r="C13" s="58">
        <f t="shared" si="3"/>
        <v>0</v>
      </c>
      <c r="D13" s="59">
        <v>0</v>
      </c>
      <c r="E13" s="56">
        <v>12.461983</v>
      </c>
      <c r="F13" s="29">
        <v>1108.75</v>
      </c>
      <c r="G13" s="29">
        <v>776.14</v>
      </c>
    </row>
    <row r="14" spans="1:7">
      <c r="A14" s="25" t="s">
        <v>185</v>
      </c>
      <c r="B14" s="61">
        <v>0</v>
      </c>
      <c r="C14" s="58">
        <f t="shared" si="3"/>
        <v>0</v>
      </c>
      <c r="D14" s="59">
        <v>0</v>
      </c>
      <c r="E14" s="56">
        <v>1.7643</v>
      </c>
      <c r="F14" s="29">
        <v>85</v>
      </c>
      <c r="G14" s="29">
        <v>59.5</v>
      </c>
    </row>
    <row r="15" spans="1:7">
      <c r="A15" s="25" t="s">
        <v>98</v>
      </c>
      <c r="B15" s="61">
        <v>0</v>
      </c>
      <c r="C15" s="58">
        <f t="shared" si="3"/>
        <v>0</v>
      </c>
      <c r="D15" s="59">
        <v>0</v>
      </c>
      <c r="E15" s="56">
        <v>114.76997400000002</v>
      </c>
      <c r="F15" s="29">
        <v>11247.38</v>
      </c>
      <c r="G15" s="29">
        <v>7873.13</v>
      </c>
    </row>
    <row r="16" spans="1:7">
      <c r="A16" s="25" t="s">
        <v>186</v>
      </c>
      <c r="B16" s="61">
        <v>0</v>
      </c>
      <c r="C16" s="58">
        <f t="shared" si="3"/>
        <v>0</v>
      </c>
      <c r="D16" s="59">
        <v>0</v>
      </c>
      <c r="E16" s="56">
        <v>73.759519999999981</v>
      </c>
      <c r="F16" s="29">
        <v>7300.96</v>
      </c>
      <c r="G16" s="29">
        <v>5107.04</v>
      </c>
    </row>
    <row r="17" spans="1:7">
      <c r="A17" s="25" t="s">
        <v>164</v>
      </c>
      <c r="B17" s="61">
        <v>0</v>
      </c>
      <c r="C17" s="58">
        <f t="shared" si="3"/>
        <v>0</v>
      </c>
      <c r="D17" s="59">
        <v>0</v>
      </c>
      <c r="E17" s="56">
        <v>39.173945999999994</v>
      </c>
      <c r="F17" s="29">
        <v>4257.6899999999996</v>
      </c>
      <c r="G17" s="29">
        <v>2979.9</v>
      </c>
    </row>
    <row r="18" spans="1:7">
      <c r="A18" s="25" t="s">
        <v>245</v>
      </c>
      <c r="B18" s="61">
        <v>0</v>
      </c>
      <c r="C18" s="58">
        <f t="shared" si="3"/>
        <v>0</v>
      </c>
      <c r="D18" s="59">
        <v>0</v>
      </c>
      <c r="E18" s="56">
        <v>15.507145000000001</v>
      </c>
      <c r="F18" s="29">
        <v>1508.1</v>
      </c>
      <c r="G18" s="29">
        <v>1052.42</v>
      </c>
    </row>
    <row r="19" spans="1:7" s="4" customFormat="1">
      <c r="A19" s="24" t="s">
        <v>93</v>
      </c>
      <c r="B19" s="17">
        <v>326.75</v>
      </c>
      <c r="C19" s="19">
        <v>45745</v>
      </c>
      <c r="D19" s="20">
        <v>32021.5</v>
      </c>
      <c r="E19" s="17">
        <f t="shared" ref="E19:G19" si="4">SUM(E10:E18)</f>
        <v>315.58769999999998</v>
      </c>
      <c r="F19" s="19">
        <f t="shared" si="4"/>
        <v>31426.759999999995</v>
      </c>
      <c r="G19" s="19">
        <f t="shared" si="4"/>
        <v>21991.5</v>
      </c>
    </row>
    <row r="20" spans="1:7" s="4" customFormat="1">
      <c r="A20" s="24"/>
      <c r="B20" s="32"/>
      <c r="C20" s="33"/>
      <c r="D20" s="34"/>
      <c r="E20" s="32"/>
      <c r="F20" s="33"/>
      <c r="G20" s="33"/>
    </row>
    <row r="21" spans="1:7">
      <c r="A21" s="25" t="s">
        <v>4</v>
      </c>
      <c r="B21" s="57">
        <v>194.6627</v>
      </c>
      <c r="C21" s="58">
        <f>B21*125</f>
        <v>24332.837500000001</v>
      </c>
      <c r="D21" s="59">
        <f>C21*70/100</f>
        <v>17032.986250000002</v>
      </c>
      <c r="E21" s="56">
        <v>95.447594999999993</v>
      </c>
      <c r="F21" s="29">
        <v>8320.49</v>
      </c>
      <c r="G21" s="29">
        <v>5822.56</v>
      </c>
    </row>
    <row r="22" spans="1:7">
      <c r="A22" s="25" t="s">
        <v>92</v>
      </c>
      <c r="B22" s="61">
        <v>0</v>
      </c>
      <c r="C22" s="58">
        <v>0</v>
      </c>
      <c r="D22" s="59">
        <v>0</v>
      </c>
      <c r="E22" s="56">
        <v>92.122005999999999</v>
      </c>
      <c r="F22" s="29">
        <v>8912.91</v>
      </c>
      <c r="G22" s="29">
        <v>6228.02</v>
      </c>
    </row>
    <row r="23" spans="1:7" s="4" customFormat="1">
      <c r="A23" s="24" t="s">
        <v>4</v>
      </c>
      <c r="B23" s="17">
        <f t="shared" ref="B23:G23" si="5">SUM(B21:B22)</f>
        <v>194.6627</v>
      </c>
      <c r="C23" s="19">
        <f t="shared" si="5"/>
        <v>24332.837500000001</v>
      </c>
      <c r="D23" s="20">
        <f t="shared" si="5"/>
        <v>17032.986250000002</v>
      </c>
      <c r="E23" s="69">
        <f t="shared" si="5"/>
        <v>187.56960099999998</v>
      </c>
      <c r="F23" s="70">
        <f t="shared" si="5"/>
        <v>17233.400000000001</v>
      </c>
      <c r="G23" s="19">
        <f t="shared" si="5"/>
        <v>12050.580000000002</v>
      </c>
    </row>
    <row r="24" spans="1:7" s="4" customFormat="1">
      <c r="A24" s="24"/>
      <c r="B24" s="32"/>
      <c r="C24" s="33"/>
      <c r="D24" s="34"/>
      <c r="E24" s="40"/>
      <c r="F24" s="36"/>
      <c r="G24" s="33"/>
    </row>
    <row r="25" spans="1:7" s="4" customFormat="1">
      <c r="A25" s="24" t="s">
        <v>5</v>
      </c>
      <c r="B25" s="64">
        <v>1.7426999999999999</v>
      </c>
      <c r="C25" s="19">
        <f>B25*130</f>
        <v>226.55099999999999</v>
      </c>
      <c r="D25" s="20">
        <f>C25*70/100</f>
        <v>158.5857</v>
      </c>
      <c r="E25" s="64">
        <v>0.98360000000000003</v>
      </c>
      <c r="F25" s="67">
        <v>91.44</v>
      </c>
      <c r="G25" s="67">
        <v>63.92</v>
      </c>
    </row>
    <row r="26" spans="1:7" s="4" customFormat="1">
      <c r="A26" s="24"/>
      <c r="B26" s="32"/>
      <c r="C26" s="33"/>
      <c r="D26" s="34"/>
      <c r="E26" s="32"/>
      <c r="F26" s="33"/>
      <c r="G26" s="33"/>
    </row>
    <row r="27" spans="1:7">
      <c r="A27" s="25" t="s">
        <v>6</v>
      </c>
      <c r="B27" s="57">
        <v>497.92110000000002</v>
      </c>
      <c r="C27" s="58">
        <f>B27*130</f>
        <v>64729.743000000002</v>
      </c>
      <c r="D27" s="59">
        <f>C27*70/100</f>
        <v>45310.820099999997</v>
      </c>
      <c r="E27" s="56">
        <v>467.38589100000002</v>
      </c>
      <c r="F27" s="29">
        <v>41744.89</v>
      </c>
      <c r="G27" s="29">
        <v>29187.119999999999</v>
      </c>
    </row>
    <row r="28" spans="1:7">
      <c r="A28" s="28" t="s">
        <v>263</v>
      </c>
      <c r="B28" s="61">
        <v>0</v>
      </c>
      <c r="C28" s="58">
        <v>0</v>
      </c>
      <c r="D28" s="59">
        <v>0</v>
      </c>
      <c r="E28" s="56">
        <v>0.103629</v>
      </c>
      <c r="F28" s="29">
        <v>7.5</v>
      </c>
      <c r="G28" s="29">
        <v>2.31</v>
      </c>
    </row>
    <row r="29" spans="1:7">
      <c r="A29" s="25" t="s">
        <v>190</v>
      </c>
      <c r="B29" s="61">
        <v>0</v>
      </c>
      <c r="C29" s="58">
        <v>0</v>
      </c>
      <c r="D29" s="59">
        <v>0</v>
      </c>
      <c r="E29" s="56">
        <v>1.4728000000000001</v>
      </c>
      <c r="F29" s="29">
        <v>87.47</v>
      </c>
      <c r="G29" s="29">
        <v>58.82</v>
      </c>
    </row>
    <row r="30" spans="1:7">
      <c r="A30" s="25" t="s">
        <v>165</v>
      </c>
      <c r="B30" s="61">
        <v>0</v>
      </c>
      <c r="C30" s="58">
        <v>0</v>
      </c>
      <c r="D30" s="59">
        <v>0</v>
      </c>
      <c r="E30" s="56">
        <v>3.5471790000000003</v>
      </c>
      <c r="F30" s="29">
        <v>261.73</v>
      </c>
      <c r="G30" s="29">
        <v>183.22</v>
      </c>
    </row>
    <row r="31" spans="1:7" s="4" customFormat="1">
      <c r="A31" s="24" t="s">
        <v>210</v>
      </c>
      <c r="B31" s="17">
        <f t="shared" ref="B31:G31" si="6">SUM(B27:B30)</f>
        <v>497.92110000000002</v>
      </c>
      <c r="C31" s="19">
        <f t="shared" si="6"/>
        <v>64729.743000000002</v>
      </c>
      <c r="D31" s="20">
        <f t="shared" si="6"/>
        <v>45310.820099999997</v>
      </c>
      <c r="E31" s="17">
        <f t="shared" si="6"/>
        <v>472.50949900000006</v>
      </c>
      <c r="F31" s="19">
        <f t="shared" si="6"/>
        <v>42101.590000000004</v>
      </c>
      <c r="G31" s="19">
        <f t="shared" si="6"/>
        <v>29431.47</v>
      </c>
    </row>
    <row r="32" spans="1:7" s="4" customFormat="1">
      <c r="A32" s="24"/>
      <c r="B32" s="32"/>
      <c r="C32" s="33"/>
      <c r="D32" s="34"/>
      <c r="E32" s="32"/>
      <c r="F32" s="33"/>
      <c r="G32" s="33"/>
    </row>
    <row r="33" spans="1:7">
      <c r="A33" s="25" t="s">
        <v>19</v>
      </c>
      <c r="B33" s="61">
        <v>517.08000000000004</v>
      </c>
      <c r="C33" s="58">
        <f>B33*120</f>
        <v>62049.600000000006</v>
      </c>
      <c r="D33" s="59">
        <f>C33*70/100</f>
        <v>43434.720000000001</v>
      </c>
      <c r="E33" s="56">
        <v>500.50819299999995</v>
      </c>
      <c r="F33" s="29">
        <v>33265.730000000003</v>
      </c>
      <c r="G33" s="29">
        <v>23269.88</v>
      </c>
    </row>
    <row r="34" spans="1:7">
      <c r="A34" s="25" t="s">
        <v>169</v>
      </c>
      <c r="B34" s="61">
        <v>0</v>
      </c>
      <c r="C34" s="58">
        <v>0</v>
      </c>
      <c r="D34" s="59">
        <v>0</v>
      </c>
      <c r="E34" s="56">
        <v>0.89910900000000005</v>
      </c>
      <c r="F34" s="29">
        <v>51.02</v>
      </c>
      <c r="G34" s="29">
        <v>17</v>
      </c>
    </row>
    <row r="35" spans="1:7">
      <c r="A35" s="25" t="s">
        <v>259</v>
      </c>
      <c r="B35" s="61">
        <v>0</v>
      </c>
      <c r="C35" s="58">
        <v>0</v>
      </c>
      <c r="D35" s="59">
        <v>0</v>
      </c>
      <c r="E35" s="56">
        <v>2.0825999999999998</v>
      </c>
      <c r="F35" s="29">
        <v>131.02000000000001</v>
      </c>
      <c r="G35" s="29">
        <v>54.57</v>
      </c>
    </row>
    <row r="36" spans="1:7" s="4" customFormat="1">
      <c r="A36" s="24" t="s">
        <v>19</v>
      </c>
      <c r="B36" s="17">
        <f t="shared" ref="B36:G36" si="7">SUM(B33:B35)</f>
        <v>517.08000000000004</v>
      </c>
      <c r="C36" s="19">
        <f t="shared" si="7"/>
        <v>62049.600000000006</v>
      </c>
      <c r="D36" s="20">
        <f t="shared" si="7"/>
        <v>43434.720000000001</v>
      </c>
      <c r="E36" s="17">
        <f t="shared" si="7"/>
        <v>503.48990199999997</v>
      </c>
      <c r="F36" s="19">
        <f t="shared" si="7"/>
        <v>33447.769999999997</v>
      </c>
      <c r="G36" s="19">
        <f t="shared" si="7"/>
        <v>23341.45</v>
      </c>
    </row>
    <row r="37" spans="1:7" s="4" customFormat="1">
      <c r="A37" s="24"/>
      <c r="B37" s="32"/>
      <c r="C37" s="33"/>
      <c r="D37" s="34"/>
      <c r="E37" s="32"/>
      <c r="F37" s="33"/>
      <c r="G37" s="33"/>
    </row>
    <row r="38" spans="1:7">
      <c r="A38" s="25" t="s">
        <v>11</v>
      </c>
      <c r="B38" s="57">
        <v>88.052499999999995</v>
      </c>
      <c r="C38" s="58">
        <f>B38*100</f>
        <v>8805.25</v>
      </c>
      <c r="D38" s="59">
        <f>C38*70/100</f>
        <v>6163.6750000000002</v>
      </c>
      <c r="E38" s="56">
        <v>76.79277900000001</v>
      </c>
      <c r="F38" s="29">
        <v>5298.87</v>
      </c>
      <c r="G38" s="29">
        <v>3698.19</v>
      </c>
    </row>
    <row r="39" spans="1:7">
      <c r="A39" s="25" t="s">
        <v>170</v>
      </c>
      <c r="B39" s="61">
        <v>0</v>
      </c>
      <c r="C39" s="58">
        <v>0</v>
      </c>
      <c r="D39" s="59">
        <v>0</v>
      </c>
      <c r="E39" s="56">
        <v>3.0846970000000002</v>
      </c>
      <c r="F39" s="29">
        <v>199.62</v>
      </c>
      <c r="G39" s="29">
        <v>79.64</v>
      </c>
    </row>
    <row r="40" spans="1:7">
      <c r="A40" s="25" t="s">
        <v>265</v>
      </c>
      <c r="B40" s="61">
        <v>0</v>
      </c>
      <c r="C40" s="58">
        <v>0</v>
      </c>
      <c r="D40" s="59">
        <v>0</v>
      </c>
      <c r="E40" s="56">
        <v>0.16262399999999999</v>
      </c>
      <c r="F40" s="29">
        <v>12.8</v>
      </c>
      <c r="G40" s="29">
        <v>6.4</v>
      </c>
    </row>
    <row r="41" spans="1:7" s="4" customFormat="1">
      <c r="A41" s="24" t="s">
        <v>211</v>
      </c>
      <c r="B41" s="17">
        <f>B38</f>
        <v>88.052499999999995</v>
      </c>
      <c r="C41" s="19">
        <f>C38</f>
        <v>8805.25</v>
      </c>
      <c r="D41" s="20">
        <f>D38</f>
        <v>6163.6750000000002</v>
      </c>
      <c r="E41" s="17">
        <f>SUM(E38:E40)</f>
        <v>80.04010000000001</v>
      </c>
      <c r="F41" s="19">
        <f t="shared" ref="F41:G41" si="8">SUM(F38:F40)</f>
        <v>5511.29</v>
      </c>
      <c r="G41" s="19">
        <f t="shared" si="8"/>
        <v>3784.23</v>
      </c>
    </row>
    <row r="42" spans="1:7" s="4" customFormat="1">
      <c r="A42" s="24"/>
      <c r="B42" s="32"/>
      <c r="C42" s="33"/>
      <c r="D42" s="34"/>
      <c r="E42" s="32"/>
      <c r="F42" s="33"/>
      <c r="G42" s="33"/>
    </row>
    <row r="43" spans="1:7" s="4" customFormat="1">
      <c r="A43" s="24" t="s">
        <v>7</v>
      </c>
      <c r="B43" s="63">
        <v>22.235499999999998</v>
      </c>
      <c r="C43" s="19">
        <f>B43*120</f>
        <v>2668.2599999999998</v>
      </c>
      <c r="D43" s="20">
        <f>C43*70/100</f>
        <v>1867.7819999999999</v>
      </c>
      <c r="E43" s="64">
        <v>21.116599999999998</v>
      </c>
      <c r="F43" s="67">
        <v>1544.94</v>
      </c>
      <c r="G43" s="67">
        <v>1078.0999999999999</v>
      </c>
    </row>
    <row r="44" spans="1:7" s="4" customFormat="1">
      <c r="A44" s="24"/>
      <c r="B44" s="32"/>
      <c r="C44" s="33"/>
      <c r="D44" s="34"/>
      <c r="E44" s="32"/>
      <c r="F44" s="33"/>
      <c r="G44" s="33"/>
    </row>
    <row r="45" spans="1:7" s="4" customFormat="1">
      <c r="A45" s="24" t="s">
        <v>13</v>
      </c>
      <c r="B45" s="62">
        <v>142.71469999999999</v>
      </c>
      <c r="C45" s="19">
        <f>B45*130</f>
        <v>18552.911</v>
      </c>
      <c r="D45" s="20">
        <f>C45*70/100</f>
        <v>12987.037700000001</v>
      </c>
      <c r="E45" s="64">
        <v>139.18360000000001</v>
      </c>
      <c r="F45" s="67">
        <v>11876.47</v>
      </c>
      <c r="G45" s="67">
        <v>8312.67</v>
      </c>
    </row>
    <row r="46" spans="1:7" s="4" customFormat="1">
      <c r="A46" s="24"/>
      <c r="B46" s="32"/>
      <c r="C46" s="33"/>
      <c r="D46" s="34"/>
      <c r="E46" s="32"/>
      <c r="F46" s="33"/>
      <c r="G46" s="33"/>
    </row>
    <row r="47" spans="1:7" s="4" customFormat="1">
      <c r="A47" s="24" t="s">
        <v>15</v>
      </c>
      <c r="B47" s="17">
        <v>38</v>
      </c>
      <c r="C47" s="19">
        <f>B47*130</f>
        <v>4940</v>
      </c>
      <c r="D47" s="20">
        <f>C47*70/100</f>
        <v>3458</v>
      </c>
      <c r="E47" s="64">
        <v>35.7134</v>
      </c>
      <c r="F47" s="67">
        <v>2654.19</v>
      </c>
      <c r="G47" s="67">
        <v>1856.56</v>
      </c>
    </row>
    <row r="48" spans="1:7" s="4" customFormat="1">
      <c r="A48" s="24"/>
      <c r="B48" s="17"/>
      <c r="C48" s="19"/>
      <c r="D48" s="20"/>
      <c r="E48" s="32"/>
      <c r="F48" s="33"/>
      <c r="G48" s="33"/>
    </row>
    <row r="49" spans="1:7" s="4" customFormat="1">
      <c r="A49" s="65" t="s">
        <v>212</v>
      </c>
      <c r="B49" s="68">
        <v>611.64769999999999</v>
      </c>
      <c r="C49" s="58">
        <f>B49*130</f>
        <v>79514.201000000001</v>
      </c>
      <c r="D49" s="59">
        <f>C49*70/100</f>
        <v>55659.940700000006</v>
      </c>
      <c r="E49" s="56">
        <v>592.30190000000005</v>
      </c>
      <c r="F49" s="29">
        <v>60199.6</v>
      </c>
      <c r="G49" s="29">
        <v>42132.99</v>
      </c>
    </row>
    <row r="50" spans="1:7" s="4" customFormat="1">
      <c r="A50" s="65" t="s">
        <v>285</v>
      </c>
      <c r="B50" s="61">
        <v>0</v>
      </c>
      <c r="C50" s="58">
        <v>0</v>
      </c>
      <c r="D50" s="59">
        <v>0</v>
      </c>
      <c r="E50" s="56">
        <v>0.20130000000000001</v>
      </c>
      <c r="F50" s="29">
        <v>25.8</v>
      </c>
      <c r="G50" s="29">
        <v>18.059999999999999</v>
      </c>
    </row>
    <row r="51" spans="1:7" s="4" customFormat="1">
      <c r="A51" s="24" t="s">
        <v>212</v>
      </c>
      <c r="B51" s="64">
        <v>611.64769999999999</v>
      </c>
      <c r="C51" s="19">
        <f>SUM(C49:C50)</f>
        <v>79514.201000000001</v>
      </c>
      <c r="D51" s="20">
        <f>SUM(D49:D50)</f>
        <v>55659.940700000006</v>
      </c>
      <c r="E51" s="17">
        <f>SUM(E49:E50)</f>
        <v>592.50319999999999</v>
      </c>
      <c r="F51" s="19">
        <f t="shared" ref="F51:G51" si="9">SUM(F49:F50)</f>
        <v>60225.4</v>
      </c>
      <c r="G51" s="19">
        <f t="shared" si="9"/>
        <v>42151.049999999996</v>
      </c>
    </row>
    <row r="52" spans="1:7" s="4" customFormat="1">
      <c r="A52" s="24"/>
      <c r="B52" s="32"/>
      <c r="C52" s="33"/>
      <c r="D52" s="34"/>
      <c r="E52" s="32"/>
      <c r="F52" s="33"/>
      <c r="G52" s="33"/>
    </row>
    <row r="53" spans="1:7">
      <c r="A53" s="25" t="s">
        <v>17</v>
      </c>
      <c r="B53" s="57">
        <v>307.14859999999999</v>
      </c>
      <c r="C53" s="58">
        <f>B53*130</f>
        <v>39929.317999999999</v>
      </c>
      <c r="D53" s="59">
        <f>C53*70/100</f>
        <v>27950.522599999997</v>
      </c>
      <c r="E53" s="56">
        <v>295.51004499999999</v>
      </c>
      <c r="F53" s="29">
        <v>23501.29</v>
      </c>
      <c r="G53" s="29">
        <v>16404.16</v>
      </c>
    </row>
    <row r="54" spans="1:7">
      <c r="A54" s="25" t="s">
        <v>176</v>
      </c>
      <c r="B54" s="61">
        <v>0</v>
      </c>
      <c r="C54" s="58">
        <v>0</v>
      </c>
      <c r="D54" s="59">
        <v>0</v>
      </c>
      <c r="E54" s="56">
        <v>0.37645500000000004</v>
      </c>
      <c r="F54" s="29">
        <v>23.93</v>
      </c>
      <c r="G54" s="29">
        <v>7.36</v>
      </c>
    </row>
    <row r="55" spans="1:7" s="4" customFormat="1">
      <c r="A55" s="24" t="s">
        <v>213</v>
      </c>
      <c r="B55" s="17">
        <f>B53</f>
        <v>307.14859999999999</v>
      </c>
      <c r="C55" s="19">
        <f>C53</f>
        <v>39929.317999999999</v>
      </c>
      <c r="D55" s="20">
        <f>D53</f>
        <v>27950.522599999997</v>
      </c>
      <c r="E55" s="17">
        <f>SUM(E53:E54)</f>
        <v>295.88650000000001</v>
      </c>
      <c r="F55" s="19">
        <f>SUM(F53:F54)</f>
        <v>23525.22</v>
      </c>
      <c r="G55" s="19">
        <f>SUM(G53:G54)</f>
        <v>16411.52</v>
      </c>
    </row>
    <row r="56" spans="1:7" s="4" customFormat="1">
      <c r="A56" s="24"/>
      <c r="B56" s="32"/>
      <c r="C56" s="33"/>
      <c r="D56" s="34"/>
      <c r="E56" s="32"/>
      <c r="F56" s="33"/>
      <c r="G56" s="33"/>
    </row>
    <row r="57" spans="1:7" s="4" customFormat="1">
      <c r="A57" s="24" t="s">
        <v>79</v>
      </c>
      <c r="B57" s="17">
        <v>2.42</v>
      </c>
      <c r="C57" s="19">
        <f>B57*130</f>
        <v>314.59999999999997</v>
      </c>
      <c r="D57" s="20">
        <f>C57*70/100</f>
        <v>220.21999999999997</v>
      </c>
      <c r="E57" s="64">
        <v>2.1648999999999998</v>
      </c>
      <c r="F57" s="67">
        <v>215.71</v>
      </c>
      <c r="G57" s="67">
        <v>151</v>
      </c>
    </row>
    <row r="58" spans="1:7" s="4" customFormat="1">
      <c r="A58" s="24"/>
      <c r="B58" s="32"/>
      <c r="C58" s="33"/>
      <c r="D58" s="34"/>
      <c r="E58" s="32"/>
      <c r="F58" s="33"/>
      <c r="G58" s="33"/>
    </row>
    <row r="59" spans="1:7">
      <c r="A59" s="25" t="s">
        <v>91</v>
      </c>
      <c r="B59" s="57">
        <v>435.65120000000002</v>
      </c>
      <c r="C59" s="58">
        <f>B59*130</f>
        <v>56634.656000000003</v>
      </c>
      <c r="D59" s="59">
        <f>C59*70/100</f>
        <v>39644.2592</v>
      </c>
      <c r="E59" s="56">
        <v>410.1182</v>
      </c>
      <c r="F59" s="29">
        <v>34783.050000000003</v>
      </c>
      <c r="G59" s="29">
        <v>24325.62</v>
      </c>
    </row>
    <row r="60" spans="1:7">
      <c r="A60" s="25" t="s">
        <v>166</v>
      </c>
      <c r="B60" s="61">
        <v>0</v>
      </c>
      <c r="C60" s="58">
        <v>0</v>
      </c>
      <c r="D60" s="59">
        <v>0</v>
      </c>
      <c r="E60" s="56">
        <v>0.55579999999999996</v>
      </c>
      <c r="F60" s="29">
        <v>62</v>
      </c>
      <c r="G60" s="29">
        <v>43.4</v>
      </c>
    </row>
    <row r="61" spans="1:7" s="4" customFormat="1">
      <c r="A61" s="24" t="s">
        <v>214</v>
      </c>
      <c r="B61" s="17">
        <f>B59</f>
        <v>435.65120000000002</v>
      </c>
      <c r="C61" s="19">
        <f>C59</f>
        <v>56634.656000000003</v>
      </c>
      <c r="D61" s="20">
        <f>D59</f>
        <v>39644.2592</v>
      </c>
      <c r="E61" s="17">
        <f>SUM(E59:E60)</f>
        <v>410.67399999999998</v>
      </c>
      <c r="F61" s="19">
        <f>SUM(F59:F60)</f>
        <v>34845.050000000003</v>
      </c>
      <c r="G61" s="19">
        <f>SUM(G59:G60)</f>
        <v>24369.02</v>
      </c>
    </row>
    <row r="62" spans="1:7" s="4" customFormat="1">
      <c r="A62" s="24"/>
      <c r="B62" s="32"/>
      <c r="C62" s="33"/>
      <c r="D62" s="34"/>
      <c r="E62" s="32"/>
      <c r="F62" s="33"/>
      <c r="G62" s="33"/>
    </row>
    <row r="63" spans="1:7" s="4" customFormat="1">
      <c r="A63" s="24" t="s">
        <v>16</v>
      </c>
      <c r="B63" s="64">
        <v>0.23</v>
      </c>
      <c r="C63" s="19">
        <f>B63*130</f>
        <v>29.900000000000002</v>
      </c>
      <c r="D63" s="20">
        <f>C63*70/100</f>
        <v>20.93</v>
      </c>
      <c r="E63" s="64">
        <v>0.2271</v>
      </c>
      <c r="F63" s="67">
        <v>20.84</v>
      </c>
      <c r="G63" s="67">
        <v>14.59</v>
      </c>
    </row>
    <row r="64" spans="1:7" s="4" customFormat="1">
      <c r="A64" s="24"/>
      <c r="B64" s="32"/>
      <c r="C64" s="33"/>
      <c r="D64" s="34"/>
      <c r="E64" s="32"/>
      <c r="F64" s="33"/>
      <c r="G64" s="33"/>
    </row>
    <row r="65" spans="1:7">
      <c r="A65" s="25" t="s">
        <v>14</v>
      </c>
      <c r="B65" s="56">
        <v>396.9255</v>
      </c>
      <c r="C65" s="58">
        <f>B65*120</f>
        <v>47631.06</v>
      </c>
      <c r="D65" s="59">
        <f>C65*70/100</f>
        <v>33341.741999999998</v>
      </c>
      <c r="E65" s="56">
        <v>346.113428</v>
      </c>
      <c r="F65" s="29">
        <v>21751.66</v>
      </c>
      <c r="G65" s="29">
        <v>15170.61</v>
      </c>
    </row>
    <row r="66" spans="1:7">
      <c r="A66" s="25" t="s">
        <v>123</v>
      </c>
      <c r="B66" s="61">
        <v>0</v>
      </c>
      <c r="C66" s="58">
        <v>0</v>
      </c>
      <c r="D66" s="59">
        <v>0</v>
      </c>
      <c r="E66" s="56">
        <v>13.567428999999997</v>
      </c>
      <c r="F66" s="29">
        <v>860.57</v>
      </c>
      <c r="G66" s="29">
        <v>602.04999999999995</v>
      </c>
    </row>
    <row r="67" spans="1:7">
      <c r="A67" s="25" t="s">
        <v>171</v>
      </c>
      <c r="B67" s="61">
        <v>0</v>
      </c>
      <c r="C67" s="58">
        <v>0</v>
      </c>
      <c r="D67" s="59">
        <v>0</v>
      </c>
      <c r="E67" s="56">
        <v>7.1136369999999998</v>
      </c>
      <c r="F67" s="29">
        <v>401.77</v>
      </c>
      <c r="G67" s="29">
        <v>279.23</v>
      </c>
    </row>
    <row r="68" spans="1:7">
      <c r="A68" s="25" t="s">
        <v>167</v>
      </c>
      <c r="B68" s="61">
        <v>0</v>
      </c>
      <c r="C68" s="58">
        <v>0</v>
      </c>
      <c r="D68" s="59">
        <v>0</v>
      </c>
      <c r="E68" s="56">
        <v>1.2167070000000002</v>
      </c>
      <c r="F68" s="29">
        <v>92.8</v>
      </c>
      <c r="G68" s="29">
        <v>64.959999999999994</v>
      </c>
    </row>
    <row r="69" spans="1:7" s="4" customFormat="1">
      <c r="A69" s="24" t="s">
        <v>14</v>
      </c>
      <c r="B69" s="17">
        <f>B65</f>
        <v>396.9255</v>
      </c>
      <c r="C69" s="19">
        <f>C65</f>
        <v>47631.06</v>
      </c>
      <c r="D69" s="20">
        <f>D65</f>
        <v>33341.741999999998</v>
      </c>
      <c r="E69" s="17">
        <f>SUM(E65:E68)</f>
        <v>368.01120099999997</v>
      </c>
      <c r="F69" s="19">
        <f>SUM(F65:F68)</f>
        <v>23106.799999999999</v>
      </c>
      <c r="G69" s="19">
        <f>SUM(G65:G68)</f>
        <v>16116.849999999999</v>
      </c>
    </row>
    <row r="70" spans="1:7" s="4" customFormat="1">
      <c r="A70" s="24"/>
      <c r="B70" s="32"/>
      <c r="C70" s="33"/>
      <c r="D70" s="34"/>
      <c r="E70" s="32"/>
      <c r="F70" s="33"/>
      <c r="G70" s="33"/>
    </row>
    <row r="71" spans="1:7">
      <c r="A71" s="25" t="s">
        <v>159</v>
      </c>
      <c r="B71" s="56">
        <v>157.88470000000001</v>
      </c>
      <c r="C71" s="58">
        <f>B71*110</f>
        <v>17367.317000000003</v>
      </c>
      <c r="D71" s="59">
        <f>C71*70/100</f>
        <v>12157.121900000002</v>
      </c>
      <c r="E71" s="8">
        <v>134.87</v>
      </c>
      <c r="F71" s="58">
        <v>8375</v>
      </c>
      <c r="G71" s="9">
        <v>5848</v>
      </c>
    </row>
    <row r="72" spans="1:7">
      <c r="A72" s="25" t="s">
        <v>160</v>
      </c>
      <c r="B72" s="1">
        <v>0</v>
      </c>
      <c r="C72" s="1">
        <v>0</v>
      </c>
      <c r="D72" s="60">
        <v>0</v>
      </c>
      <c r="E72" s="61">
        <v>4.4800000000000004</v>
      </c>
      <c r="F72" s="58">
        <v>216</v>
      </c>
      <c r="G72" s="58">
        <v>150</v>
      </c>
    </row>
    <row r="73" spans="1:7" s="4" customFormat="1">
      <c r="A73" s="24" t="s">
        <v>159</v>
      </c>
      <c r="B73" s="17">
        <f>SUM(B71:B72)</f>
        <v>157.88470000000001</v>
      </c>
      <c r="C73" s="19">
        <f>C71</f>
        <v>17367.317000000003</v>
      </c>
      <c r="D73" s="20">
        <f>D71</f>
        <v>12157.121900000002</v>
      </c>
      <c r="E73" s="17">
        <f>SUM(E71:E72)</f>
        <v>139.35</v>
      </c>
      <c r="F73" s="19">
        <f>SUM(F71:F72)</f>
        <v>8591</v>
      </c>
      <c r="G73" s="19">
        <f>SUM(G71:G72)</f>
        <v>5998</v>
      </c>
    </row>
    <row r="74" spans="1:7" s="4" customFormat="1">
      <c r="A74" s="24"/>
      <c r="B74" s="32"/>
      <c r="C74" s="33"/>
      <c r="D74" s="34"/>
      <c r="E74" s="40"/>
      <c r="F74" s="33"/>
      <c r="G74" s="33"/>
    </row>
    <row r="75" spans="1:7">
      <c r="A75" s="25" t="s">
        <v>8</v>
      </c>
      <c r="B75" s="57">
        <v>451.13760000000002</v>
      </c>
      <c r="C75" s="58">
        <f>B75*140</f>
        <v>63159.264000000003</v>
      </c>
      <c r="D75" s="59">
        <f>C75*70/100</f>
        <v>44211.484800000006</v>
      </c>
      <c r="E75" s="78">
        <v>264.30531799999994</v>
      </c>
      <c r="F75" s="79">
        <v>21333.45</v>
      </c>
      <c r="G75" s="79">
        <v>14906.07</v>
      </c>
    </row>
    <row r="76" spans="1:7">
      <c r="A76" s="25" t="s">
        <v>312</v>
      </c>
      <c r="B76" s="61">
        <v>0</v>
      </c>
      <c r="C76" s="58">
        <v>0</v>
      </c>
      <c r="D76" s="59">
        <v>0</v>
      </c>
      <c r="E76" s="78">
        <v>89.092950000000002</v>
      </c>
      <c r="F76" s="79">
        <v>7940.15</v>
      </c>
      <c r="G76" s="79">
        <v>5553.41</v>
      </c>
    </row>
    <row r="77" spans="1:7">
      <c r="A77" s="25" t="s">
        <v>119</v>
      </c>
      <c r="B77" s="61">
        <v>0</v>
      </c>
      <c r="C77" s="58">
        <v>0</v>
      </c>
      <c r="D77" s="59">
        <v>0</v>
      </c>
      <c r="E77" s="78">
        <v>21.582839</v>
      </c>
      <c r="F77" s="79">
        <v>2115.38</v>
      </c>
      <c r="G77" s="79">
        <v>1477.63</v>
      </c>
    </row>
    <row r="78" spans="1:7">
      <c r="A78" s="25" t="s">
        <v>311</v>
      </c>
      <c r="B78" s="61">
        <v>0</v>
      </c>
      <c r="C78" s="58">
        <v>0</v>
      </c>
      <c r="D78" s="59">
        <v>0</v>
      </c>
      <c r="E78" s="78">
        <v>7.1508580000000004</v>
      </c>
      <c r="F78" s="79">
        <v>641.09</v>
      </c>
      <c r="G78" s="79">
        <v>448.76</v>
      </c>
    </row>
    <row r="79" spans="1:7">
      <c r="A79" s="25" t="s">
        <v>168</v>
      </c>
      <c r="B79" s="61">
        <v>0</v>
      </c>
      <c r="C79" s="58">
        <v>0</v>
      </c>
      <c r="D79" s="59">
        <v>0</v>
      </c>
      <c r="E79" s="56">
        <v>47.966234</v>
      </c>
      <c r="F79" s="29">
        <v>4149.41</v>
      </c>
      <c r="G79" s="29">
        <v>2899.62</v>
      </c>
    </row>
    <row r="80" spans="1:7" s="4" customFormat="1">
      <c r="A80" s="24" t="s">
        <v>8</v>
      </c>
      <c r="B80" s="17">
        <f>B75</f>
        <v>451.13760000000002</v>
      </c>
      <c r="C80" s="19">
        <f>C75</f>
        <v>63159.264000000003</v>
      </c>
      <c r="D80" s="20">
        <f>D75</f>
        <v>44211.484800000006</v>
      </c>
      <c r="E80" s="17">
        <f>SUM(E75:E79)</f>
        <v>430.09819899999991</v>
      </c>
      <c r="F80" s="19">
        <f>SUM(F75:F79)</f>
        <v>36179.479999999996</v>
      </c>
      <c r="G80" s="19">
        <f>SUM(G75:G79)</f>
        <v>25285.489999999998</v>
      </c>
    </row>
    <row r="81" spans="1:7" s="4" customFormat="1">
      <c r="A81" s="24"/>
      <c r="B81" s="32"/>
      <c r="C81" s="33"/>
      <c r="D81" s="34"/>
      <c r="E81" s="32"/>
      <c r="F81" s="33"/>
      <c r="G81" s="33"/>
    </row>
    <row r="82" spans="1:7" s="4" customFormat="1">
      <c r="A82" s="24" t="s">
        <v>9</v>
      </c>
      <c r="B82" s="17">
        <v>0.9708</v>
      </c>
      <c r="C82" s="19">
        <f>B82*110</f>
        <v>106.788</v>
      </c>
      <c r="D82" s="20">
        <f>C82*70/100</f>
        <v>74.751599999999996</v>
      </c>
      <c r="E82" s="63">
        <v>0.62319999999999998</v>
      </c>
      <c r="F82" s="66">
        <v>42.4</v>
      </c>
      <c r="G82" s="66">
        <v>29.68</v>
      </c>
    </row>
    <row r="83" spans="1:7" s="4" customFormat="1">
      <c r="A83" s="24"/>
      <c r="B83" s="32"/>
      <c r="C83" s="33"/>
      <c r="D83" s="34"/>
      <c r="E83" s="32"/>
      <c r="F83" s="33"/>
      <c r="G83" s="33"/>
    </row>
    <row r="84" spans="1:7">
      <c r="A84" s="25" t="s">
        <v>10</v>
      </c>
      <c r="B84" s="56">
        <v>185.63159999999999</v>
      </c>
      <c r="C84" s="58">
        <f>B84*130</f>
        <v>24132.108</v>
      </c>
      <c r="D84" s="59">
        <f>C84*70/100</f>
        <v>16892.475600000002</v>
      </c>
      <c r="E84" s="56">
        <v>162.72964799999997</v>
      </c>
      <c r="F84" s="29">
        <v>12800.22</v>
      </c>
      <c r="G84" s="29">
        <v>8934.4599999999991</v>
      </c>
    </row>
    <row r="85" spans="1:7">
      <c r="A85" s="25" t="s">
        <v>121</v>
      </c>
      <c r="B85" s="61">
        <v>0</v>
      </c>
      <c r="C85" s="58">
        <v>0</v>
      </c>
      <c r="D85" s="59">
        <v>0</v>
      </c>
      <c r="E85" s="56">
        <v>3.1250830000000001</v>
      </c>
      <c r="F85" s="29">
        <v>217.64</v>
      </c>
      <c r="G85" s="29">
        <v>150.87</v>
      </c>
    </row>
    <row r="86" spans="1:7">
      <c r="A86" s="25" t="s">
        <v>172</v>
      </c>
      <c r="B86" s="61">
        <v>0</v>
      </c>
      <c r="C86" s="58">
        <v>0</v>
      </c>
      <c r="D86" s="59">
        <v>0</v>
      </c>
      <c r="E86" s="56">
        <v>4.8795679999999999</v>
      </c>
      <c r="F86" s="29">
        <v>460.69</v>
      </c>
      <c r="G86" s="29">
        <v>322.14</v>
      </c>
    </row>
    <row r="87" spans="1:7" s="4" customFormat="1">
      <c r="A87" s="24" t="s">
        <v>215</v>
      </c>
      <c r="B87" s="17">
        <f>B84</f>
        <v>185.63159999999999</v>
      </c>
      <c r="C87" s="19">
        <f>C84</f>
        <v>24132.108</v>
      </c>
      <c r="D87" s="20">
        <f>D84</f>
        <v>16892.475600000002</v>
      </c>
      <c r="E87" s="17">
        <f>SUM(E84:E86)</f>
        <v>170.73429899999996</v>
      </c>
      <c r="F87" s="19">
        <f>SUM(F84:F86)</f>
        <v>13478.55</v>
      </c>
      <c r="G87" s="19">
        <f>SUM(G84:G86)</f>
        <v>9407.4699999999993</v>
      </c>
    </row>
    <row r="88" spans="1:7" s="4" customFormat="1">
      <c r="A88" s="24"/>
      <c r="B88" s="32"/>
      <c r="C88" s="33"/>
      <c r="D88" s="34"/>
      <c r="E88" s="32"/>
      <c r="F88" s="33"/>
      <c r="G88" s="33"/>
    </row>
    <row r="89" spans="1:7">
      <c r="A89" s="25" t="s">
        <v>12</v>
      </c>
      <c r="B89" s="57">
        <v>15.2432</v>
      </c>
      <c r="C89" s="58">
        <f>B89*60</f>
        <v>914.59199999999998</v>
      </c>
      <c r="D89" s="59">
        <f>C89*70/100</f>
        <v>640.21440000000007</v>
      </c>
      <c r="E89" s="56">
        <v>9.4608850000000011</v>
      </c>
      <c r="F89" s="29">
        <v>256.33999999999997</v>
      </c>
      <c r="G89" s="29">
        <v>178.83</v>
      </c>
    </row>
    <row r="90" spans="1:7">
      <c r="A90" s="25" t="s">
        <v>246</v>
      </c>
      <c r="B90" s="61">
        <v>0</v>
      </c>
      <c r="C90" s="58">
        <v>0</v>
      </c>
      <c r="D90" s="59">
        <v>0</v>
      </c>
      <c r="E90" s="56">
        <v>3.7138150000000003</v>
      </c>
      <c r="F90" s="29">
        <v>107.77</v>
      </c>
      <c r="G90" s="29">
        <v>89.79</v>
      </c>
    </row>
    <row r="91" spans="1:7" s="4" customFormat="1">
      <c r="A91" s="24" t="s">
        <v>12</v>
      </c>
      <c r="B91" s="17">
        <f>B89</f>
        <v>15.2432</v>
      </c>
      <c r="C91" s="19">
        <f>C89</f>
        <v>914.59199999999998</v>
      </c>
      <c r="D91" s="20">
        <f>D89</f>
        <v>640.21440000000007</v>
      </c>
      <c r="E91" s="17">
        <f>SUM(E89:E90)</f>
        <v>13.174700000000001</v>
      </c>
      <c r="F91" s="19">
        <f>SUM(F89:F90)</f>
        <v>364.10999999999996</v>
      </c>
      <c r="G91" s="19">
        <f>SUM(G89:G90)</f>
        <v>268.62</v>
      </c>
    </row>
    <row r="92" spans="1:7" s="4" customFormat="1">
      <c r="A92" s="24"/>
      <c r="B92" s="32"/>
      <c r="C92" s="33"/>
      <c r="D92" s="34"/>
      <c r="E92" s="32"/>
      <c r="F92" s="33"/>
      <c r="G92" s="33"/>
    </row>
    <row r="93" spans="1:7" s="4" customFormat="1">
      <c r="A93" s="24" t="s">
        <v>109</v>
      </c>
      <c r="B93" s="64">
        <v>199.5445</v>
      </c>
      <c r="C93" s="19">
        <f>B93*140</f>
        <v>27936.23</v>
      </c>
      <c r="D93" s="20">
        <f>C93*70/100</f>
        <v>19555.360999999997</v>
      </c>
      <c r="E93" s="64">
        <v>166.29839999999999</v>
      </c>
      <c r="F93" s="67">
        <v>16285.94</v>
      </c>
      <c r="G93" s="67">
        <v>11393.439999999999</v>
      </c>
    </row>
    <row r="94" spans="1:7" s="4" customFormat="1">
      <c r="A94" s="24"/>
      <c r="B94" s="32"/>
      <c r="C94" s="33"/>
      <c r="D94" s="34"/>
      <c r="E94" s="32"/>
      <c r="F94" s="33"/>
      <c r="G94" s="33"/>
    </row>
    <row r="95" spans="1:7" s="4" customFormat="1">
      <c r="A95" s="24" t="s">
        <v>18</v>
      </c>
      <c r="B95" s="17">
        <v>17.48</v>
      </c>
      <c r="C95" s="19">
        <f>B95*140</f>
        <v>2447.2000000000003</v>
      </c>
      <c r="D95" s="20">
        <f>C95*70/100</f>
        <v>1713.0400000000002</v>
      </c>
      <c r="E95" s="64">
        <v>16.040299999999998</v>
      </c>
      <c r="F95" s="67">
        <v>1749.88</v>
      </c>
      <c r="G95" s="67">
        <v>1223.77</v>
      </c>
    </row>
    <row r="96" spans="1:7" s="4" customFormat="1">
      <c r="A96" s="24"/>
      <c r="B96" s="17"/>
      <c r="C96" s="19"/>
      <c r="D96" s="20"/>
      <c r="E96" s="32"/>
      <c r="F96" s="33"/>
      <c r="G96" s="33"/>
    </row>
    <row r="97" spans="1:7" s="4" customFormat="1">
      <c r="A97" s="65" t="s">
        <v>216</v>
      </c>
      <c r="B97" s="56">
        <v>29.049099999999999</v>
      </c>
      <c r="C97" s="58">
        <v>3631.1374999999998</v>
      </c>
      <c r="D97" s="59">
        <v>2541.7962499999994</v>
      </c>
      <c r="E97" s="56">
        <v>6.3055000000000003</v>
      </c>
      <c r="F97" s="29">
        <v>599.49</v>
      </c>
      <c r="G97" s="29">
        <v>414.18</v>
      </c>
    </row>
    <row r="98" spans="1:7" s="4" customFormat="1">
      <c r="A98" s="65" t="s">
        <v>256</v>
      </c>
      <c r="B98" s="61">
        <v>0</v>
      </c>
      <c r="C98" s="58">
        <v>0</v>
      </c>
      <c r="D98" s="59">
        <v>0</v>
      </c>
      <c r="E98" s="56">
        <v>20.687000000000001</v>
      </c>
      <c r="F98" s="29">
        <v>1285.67</v>
      </c>
      <c r="G98" s="29">
        <v>899.92</v>
      </c>
    </row>
    <row r="99" spans="1:7" s="4" customFormat="1">
      <c r="A99" s="24" t="s">
        <v>216</v>
      </c>
      <c r="B99" s="17">
        <v>29.049099999999999</v>
      </c>
      <c r="C99" s="19">
        <v>3631.1374999999998</v>
      </c>
      <c r="D99" s="20">
        <v>2541.7962499999994</v>
      </c>
      <c r="E99" s="17">
        <f>SUM(E97:E98)</f>
        <v>26.9925</v>
      </c>
      <c r="F99" s="19">
        <f t="shared" ref="F99:G99" si="10">SUM(F97:F98)</f>
        <v>1885.16</v>
      </c>
      <c r="G99" s="19">
        <f t="shared" si="10"/>
        <v>1314.1</v>
      </c>
    </row>
    <row r="100" spans="1:7" s="4" customFormat="1">
      <c r="A100" s="24"/>
      <c r="B100" s="17"/>
      <c r="C100" s="19"/>
      <c r="D100" s="20"/>
      <c r="E100" s="32"/>
      <c r="F100" s="33"/>
      <c r="G100" s="33"/>
    </row>
    <row r="101" spans="1:7" s="4" customFormat="1">
      <c r="A101" s="65" t="s">
        <v>217</v>
      </c>
      <c r="B101" s="61">
        <v>0.13</v>
      </c>
      <c r="C101" s="58">
        <v>16.25</v>
      </c>
      <c r="D101" s="59">
        <v>11.375</v>
      </c>
      <c r="E101" s="61">
        <v>0</v>
      </c>
      <c r="F101" s="58">
        <v>0</v>
      </c>
      <c r="G101" s="58">
        <v>0</v>
      </c>
    </row>
    <row r="102" spans="1:7" s="4" customFormat="1">
      <c r="A102" s="65" t="s">
        <v>257</v>
      </c>
      <c r="B102" s="61">
        <v>0</v>
      </c>
      <c r="C102" s="58">
        <v>0</v>
      </c>
      <c r="D102" s="59">
        <v>0</v>
      </c>
      <c r="E102" s="56">
        <v>3.2599999999999997E-2</v>
      </c>
      <c r="F102" s="29">
        <v>3.5</v>
      </c>
      <c r="G102" s="29">
        <v>2.4</v>
      </c>
    </row>
    <row r="103" spans="1:7" s="4" customFormat="1">
      <c r="A103" s="24" t="s">
        <v>217</v>
      </c>
      <c r="B103" s="17">
        <v>0.13</v>
      </c>
      <c r="C103" s="19">
        <v>16.25</v>
      </c>
      <c r="D103" s="20">
        <v>11.375</v>
      </c>
      <c r="E103" s="17">
        <f>SUM(E101:E102)</f>
        <v>3.2599999999999997E-2</v>
      </c>
      <c r="F103" s="19">
        <f t="shared" ref="F103:G103" si="11">SUM(F101:F102)</f>
        <v>3.5</v>
      </c>
      <c r="G103" s="19">
        <f t="shared" si="11"/>
        <v>2.4</v>
      </c>
    </row>
    <row r="104" spans="1:7" s="4" customFormat="1">
      <c r="A104" s="24"/>
      <c r="B104" s="32"/>
      <c r="C104" s="33"/>
      <c r="D104" s="34"/>
      <c r="E104" s="32"/>
      <c r="F104" s="33"/>
      <c r="G104" s="33"/>
    </row>
    <row r="105" spans="1:7" s="4" customFormat="1">
      <c r="A105" s="65" t="s">
        <v>21</v>
      </c>
      <c r="B105" s="61">
        <v>0.1331</v>
      </c>
      <c r="C105" s="58">
        <f>B105*125</f>
        <v>16.637499999999999</v>
      </c>
      <c r="D105" s="59">
        <f>C105*70/100</f>
        <v>11.64625</v>
      </c>
      <c r="E105" s="56">
        <v>0.1249</v>
      </c>
      <c r="F105" s="29">
        <v>5.49</v>
      </c>
      <c r="G105" s="29">
        <v>3.84</v>
      </c>
    </row>
    <row r="106" spans="1:7" s="4" customFormat="1">
      <c r="A106" s="65" t="s">
        <v>267</v>
      </c>
      <c r="B106" s="61">
        <v>0</v>
      </c>
      <c r="C106" s="58">
        <v>0</v>
      </c>
      <c r="D106" s="59">
        <v>0</v>
      </c>
      <c r="E106" s="75">
        <v>8.2000000000000007E-3</v>
      </c>
      <c r="F106" s="75">
        <v>0.7</v>
      </c>
      <c r="G106" s="75">
        <v>0.48</v>
      </c>
    </row>
    <row r="107" spans="1:7" s="4" customFormat="1">
      <c r="A107" s="24" t="s">
        <v>21</v>
      </c>
      <c r="B107" s="17">
        <v>0.1331</v>
      </c>
      <c r="C107" s="19">
        <v>33.274999999999999</v>
      </c>
      <c r="D107" s="20">
        <v>23.2925</v>
      </c>
      <c r="E107" s="17">
        <f>SUM(E105:E106)</f>
        <v>0.1331</v>
      </c>
      <c r="F107" s="19">
        <f t="shared" ref="F107:G107" si="12">SUM(F105:F106)</f>
        <v>6.19</v>
      </c>
      <c r="G107" s="19">
        <f t="shared" si="12"/>
        <v>4.32</v>
      </c>
    </row>
    <row r="108" spans="1:7" s="4" customFormat="1">
      <c r="A108" s="24"/>
      <c r="B108" s="32"/>
      <c r="C108" s="33"/>
      <c r="D108" s="34"/>
      <c r="E108" s="32"/>
      <c r="F108" s="33"/>
      <c r="G108" s="33"/>
    </row>
    <row r="109" spans="1:7" s="4" customFormat="1">
      <c r="A109" s="24" t="s">
        <v>77</v>
      </c>
      <c r="B109" s="17">
        <v>0.22900000000000001</v>
      </c>
      <c r="C109" s="19">
        <f>B109*125</f>
        <v>28.625</v>
      </c>
      <c r="D109" s="20">
        <f>C109*70/100</f>
        <v>20.037500000000001</v>
      </c>
      <c r="E109" s="64">
        <v>0.22900000000000001</v>
      </c>
      <c r="F109" s="67">
        <v>24.82</v>
      </c>
      <c r="G109" s="67">
        <v>17.37</v>
      </c>
    </row>
    <row r="110" spans="1:7" s="4" customFormat="1">
      <c r="A110" s="24"/>
      <c r="B110" s="17"/>
      <c r="C110" s="19"/>
      <c r="D110" s="20"/>
      <c r="E110" s="32"/>
      <c r="F110" s="33"/>
      <c r="G110" s="33"/>
    </row>
    <row r="111" spans="1:7" s="4" customFormat="1">
      <c r="A111" s="65" t="s">
        <v>22</v>
      </c>
      <c r="B111" s="61">
        <v>72.33</v>
      </c>
      <c r="C111" s="58">
        <v>9041.25</v>
      </c>
      <c r="D111" s="59">
        <v>6328.875</v>
      </c>
      <c r="E111" s="56">
        <v>11.262201000000001</v>
      </c>
      <c r="F111" s="29">
        <v>782.33</v>
      </c>
      <c r="G111" s="29">
        <v>534.78</v>
      </c>
    </row>
    <row r="112" spans="1:7" s="4" customFormat="1">
      <c r="A112" s="65" t="s">
        <v>342</v>
      </c>
      <c r="B112" s="61">
        <v>0</v>
      </c>
      <c r="C112" s="58">
        <v>0</v>
      </c>
      <c r="D112" s="59">
        <v>0</v>
      </c>
      <c r="E112" s="56">
        <v>49.473199999999999</v>
      </c>
      <c r="F112" s="29">
        <v>3120.38</v>
      </c>
      <c r="G112" s="29">
        <v>2184.19</v>
      </c>
    </row>
    <row r="113" spans="1:7" s="4" customFormat="1">
      <c r="A113" s="24" t="s">
        <v>22</v>
      </c>
      <c r="B113" s="17">
        <v>72.33</v>
      </c>
      <c r="C113" s="19">
        <v>9041.25</v>
      </c>
      <c r="D113" s="20">
        <v>6328.875</v>
      </c>
      <c r="E113" s="17">
        <f>SUM(E111:E112)</f>
        <v>60.735400999999996</v>
      </c>
      <c r="F113" s="19">
        <f t="shared" ref="F113:G113" si="13">SUM(F111:F112)</f>
        <v>3902.71</v>
      </c>
      <c r="G113" s="19">
        <f t="shared" si="13"/>
        <v>2718.9700000000003</v>
      </c>
    </row>
    <row r="114" spans="1:7" s="4" customFormat="1">
      <c r="A114" s="24"/>
      <c r="B114" s="32"/>
      <c r="C114" s="33"/>
      <c r="D114" s="34"/>
      <c r="E114" s="32"/>
      <c r="F114" s="33"/>
      <c r="G114" s="33"/>
    </row>
    <row r="115" spans="1:7" s="4" customFormat="1">
      <c r="A115" s="65" t="s">
        <v>20</v>
      </c>
      <c r="B115" s="56">
        <v>75.796400000000006</v>
      </c>
      <c r="C115" s="58">
        <v>9474.5499999999993</v>
      </c>
      <c r="D115" s="59">
        <v>6632.1850000000004</v>
      </c>
      <c r="E115" s="56">
        <v>28.1693</v>
      </c>
      <c r="F115" s="29">
        <v>2336.81</v>
      </c>
      <c r="G115" s="29">
        <v>1627.84</v>
      </c>
    </row>
    <row r="116" spans="1:7" s="4" customFormat="1">
      <c r="A116" s="65" t="s">
        <v>258</v>
      </c>
      <c r="B116" s="61">
        <v>0</v>
      </c>
      <c r="C116" s="58">
        <v>0</v>
      </c>
      <c r="D116" s="59">
        <v>0</v>
      </c>
      <c r="E116" s="56">
        <v>41.690899999999999</v>
      </c>
      <c r="F116" s="29">
        <v>2473.14</v>
      </c>
      <c r="G116" s="29">
        <v>1731.23</v>
      </c>
    </row>
    <row r="117" spans="1:7" s="4" customFormat="1">
      <c r="A117" s="24" t="s">
        <v>20</v>
      </c>
      <c r="B117" s="17">
        <v>75.796400000000006</v>
      </c>
      <c r="C117" s="19">
        <v>9474.5499999999993</v>
      </c>
      <c r="D117" s="20">
        <v>6632.1850000000004</v>
      </c>
      <c r="E117" s="17">
        <f>SUM(E115:E116)</f>
        <v>69.860199999999992</v>
      </c>
      <c r="F117" s="19">
        <f t="shared" ref="F117:G117" si="14">SUM(F115:F116)</f>
        <v>4809.95</v>
      </c>
      <c r="G117" s="19">
        <f t="shared" si="14"/>
        <v>3359.0699999999997</v>
      </c>
    </row>
    <row r="118" spans="1:7" s="4" customFormat="1">
      <c r="A118" s="24"/>
      <c r="B118" s="32"/>
      <c r="C118" s="33"/>
      <c r="D118" s="34"/>
      <c r="E118" s="32"/>
      <c r="F118" s="33"/>
      <c r="G118" s="33"/>
    </row>
    <row r="119" spans="1:7">
      <c r="A119" s="25" t="s">
        <v>27</v>
      </c>
      <c r="B119" s="61">
        <v>53.71</v>
      </c>
      <c r="C119" s="58">
        <f>B119*100</f>
        <v>5371</v>
      </c>
      <c r="D119" s="59">
        <f>C119*70/100</f>
        <v>3759.7</v>
      </c>
      <c r="E119" s="56">
        <v>48.651928999999996</v>
      </c>
      <c r="F119" s="29">
        <v>2617.4499999999998</v>
      </c>
      <c r="G119" s="29">
        <v>1825.82</v>
      </c>
    </row>
    <row r="120" spans="1:7">
      <c r="A120" s="25" t="s">
        <v>131</v>
      </c>
      <c r="B120" s="61">
        <v>0</v>
      </c>
      <c r="C120" s="58">
        <v>0</v>
      </c>
      <c r="D120" s="59">
        <v>0</v>
      </c>
      <c r="E120" s="56">
        <v>1.2322</v>
      </c>
      <c r="F120" s="29">
        <v>93.21</v>
      </c>
      <c r="G120" s="29">
        <v>65.25</v>
      </c>
    </row>
    <row r="121" spans="1:7">
      <c r="A121" s="25" t="s">
        <v>177</v>
      </c>
      <c r="B121" s="61">
        <v>0</v>
      </c>
      <c r="C121" s="58">
        <v>0</v>
      </c>
      <c r="D121" s="59">
        <v>0</v>
      </c>
      <c r="E121" s="56">
        <v>0.30227100000000001</v>
      </c>
      <c r="F121" s="29">
        <v>11</v>
      </c>
      <c r="G121" s="29">
        <v>4.4000000000000004</v>
      </c>
    </row>
    <row r="122" spans="1:7" s="4" customFormat="1">
      <c r="A122" s="24" t="s">
        <v>27</v>
      </c>
      <c r="B122" s="17">
        <f>B119</f>
        <v>53.71</v>
      </c>
      <c r="C122" s="19">
        <f>C119</f>
        <v>5371</v>
      </c>
      <c r="D122" s="20">
        <f>D119</f>
        <v>3759.7</v>
      </c>
      <c r="E122" s="17">
        <f>SUM(E119:E121)</f>
        <v>50.186399999999992</v>
      </c>
      <c r="F122" s="19">
        <f>SUM(F119:F121)</f>
        <v>2721.66</v>
      </c>
      <c r="G122" s="19">
        <f>SUM(G119:G121)</f>
        <v>1895.47</v>
      </c>
    </row>
    <row r="123" spans="1:7" s="4" customFormat="1">
      <c r="A123" s="24"/>
      <c r="B123" s="32"/>
      <c r="C123" s="33"/>
      <c r="D123" s="34"/>
      <c r="E123" s="32"/>
      <c r="F123" s="33"/>
      <c r="G123" s="33"/>
    </row>
    <row r="124" spans="1:7">
      <c r="A124" s="25" t="s">
        <v>124</v>
      </c>
      <c r="B124" s="61">
        <v>67.16</v>
      </c>
      <c r="C124" s="58">
        <f>B124*110</f>
        <v>7387.5999999999995</v>
      </c>
      <c r="D124" s="59">
        <f>C124*70/100</f>
        <v>5171.32</v>
      </c>
      <c r="E124" s="56">
        <v>56.225420999999997</v>
      </c>
      <c r="F124" s="29">
        <v>4791.97</v>
      </c>
      <c r="G124" s="29">
        <v>3346.83</v>
      </c>
    </row>
    <row r="125" spans="1:7">
      <c r="A125" s="25" t="s">
        <v>290</v>
      </c>
      <c r="B125" s="61">
        <v>0</v>
      </c>
      <c r="C125" s="58">
        <v>0</v>
      </c>
      <c r="D125" s="59">
        <v>0</v>
      </c>
      <c r="E125" s="56">
        <v>2.6964000000000001</v>
      </c>
      <c r="F125" s="29">
        <v>282</v>
      </c>
      <c r="G125" s="29">
        <v>197.4</v>
      </c>
    </row>
    <row r="126" spans="1:7">
      <c r="A126" s="25" t="s">
        <v>291</v>
      </c>
      <c r="B126" s="61">
        <v>0</v>
      </c>
      <c r="C126" s="58">
        <v>0</v>
      </c>
      <c r="D126" s="59">
        <v>0</v>
      </c>
      <c r="E126" s="56">
        <v>0.501579</v>
      </c>
      <c r="F126" s="29">
        <v>33.200000000000003</v>
      </c>
      <c r="G126" s="29">
        <v>11.4</v>
      </c>
    </row>
    <row r="127" spans="1:7" s="4" customFormat="1">
      <c r="A127" s="24" t="s">
        <v>124</v>
      </c>
      <c r="B127" s="17">
        <f>B124</f>
        <v>67.16</v>
      </c>
      <c r="C127" s="19">
        <f>C124</f>
        <v>7387.5999999999995</v>
      </c>
      <c r="D127" s="20">
        <f>D124</f>
        <v>5171.32</v>
      </c>
      <c r="E127" s="17">
        <f>SUM(E124:E126)</f>
        <v>59.423399999999994</v>
      </c>
      <c r="F127" s="19">
        <f>SUM(F124:F126)</f>
        <v>5107.17</v>
      </c>
      <c r="G127" s="19">
        <f>SUM(G124:G126)</f>
        <v>3555.63</v>
      </c>
    </row>
    <row r="128" spans="1:7" s="4" customFormat="1">
      <c r="A128" s="24"/>
      <c r="B128" s="32"/>
      <c r="C128" s="33"/>
      <c r="D128" s="34"/>
      <c r="E128" s="32"/>
      <c r="F128" s="33"/>
      <c r="G128" s="33"/>
    </row>
    <row r="129" spans="1:7" s="4" customFormat="1">
      <c r="A129" s="24" t="s">
        <v>23</v>
      </c>
      <c r="B129" s="17">
        <v>9.11</v>
      </c>
      <c r="C129" s="19">
        <f>B129*125</f>
        <v>1138.75</v>
      </c>
      <c r="D129" s="20">
        <f>C129*70/100</f>
        <v>797.125</v>
      </c>
      <c r="E129" s="64">
        <v>1.8766</v>
      </c>
      <c r="F129" s="67">
        <v>105.28</v>
      </c>
      <c r="G129" s="67">
        <v>73.099999999999994</v>
      </c>
    </row>
    <row r="130" spans="1:7" s="4" customFormat="1">
      <c r="A130" s="24"/>
      <c r="B130" s="32"/>
      <c r="C130" s="33"/>
      <c r="D130" s="34"/>
      <c r="E130" s="32"/>
      <c r="F130" s="33"/>
      <c r="G130" s="33"/>
    </row>
    <row r="131" spans="1:7">
      <c r="A131" s="25" t="s">
        <v>24</v>
      </c>
      <c r="B131" s="61">
        <v>74.63</v>
      </c>
      <c r="C131" s="58">
        <f>B131*130</f>
        <v>9701.9</v>
      </c>
      <c r="D131" s="59">
        <f>C131*70/100</f>
        <v>6791.33</v>
      </c>
      <c r="E131" s="56">
        <v>64.488600000000005</v>
      </c>
      <c r="F131" s="29">
        <v>5661.01</v>
      </c>
      <c r="G131" s="29">
        <v>3960.42</v>
      </c>
    </row>
    <row r="132" spans="1:7">
      <c r="A132" s="25" t="s">
        <v>295</v>
      </c>
      <c r="B132" s="61">
        <v>0</v>
      </c>
      <c r="C132" s="58">
        <v>0</v>
      </c>
      <c r="D132" s="59">
        <v>0</v>
      </c>
      <c r="E132" s="56">
        <v>0.59670000000000001</v>
      </c>
      <c r="F132" s="29">
        <v>77.400000000000006</v>
      </c>
      <c r="G132" s="29">
        <v>54.18</v>
      </c>
    </row>
    <row r="133" spans="1:7" s="4" customFormat="1">
      <c r="A133" s="24" t="s">
        <v>24</v>
      </c>
      <c r="B133" s="17">
        <f t="shared" ref="B133:G133" si="15">SUM(B131:B132)</f>
        <v>74.63</v>
      </c>
      <c r="C133" s="19">
        <f t="shared" si="15"/>
        <v>9701.9</v>
      </c>
      <c r="D133" s="20">
        <f t="shared" si="15"/>
        <v>6791.33</v>
      </c>
      <c r="E133" s="17">
        <f t="shared" si="15"/>
        <v>65.085300000000004</v>
      </c>
      <c r="F133" s="19">
        <f t="shared" si="15"/>
        <v>5738.41</v>
      </c>
      <c r="G133" s="19">
        <f t="shared" si="15"/>
        <v>4014.6</v>
      </c>
    </row>
    <row r="134" spans="1:7" s="4" customFormat="1">
      <c r="A134" s="24"/>
      <c r="B134" s="32"/>
      <c r="C134" s="33"/>
      <c r="D134" s="34"/>
      <c r="E134" s="32"/>
      <c r="F134" s="33"/>
      <c r="G134" s="33"/>
    </row>
    <row r="135" spans="1:7">
      <c r="A135" s="25" t="s">
        <v>26</v>
      </c>
      <c r="B135" s="61">
        <v>16.829999999999998</v>
      </c>
      <c r="C135" s="58">
        <f>B135*100</f>
        <v>1682.9999999999998</v>
      </c>
      <c r="D135" s="59">
        <f>C135*70/100</f>
        <v>1178.0999999999999</v>
      </c>
      <c r="E135" s="56">
        <v>13.931467000000001</v>
      </c>
      <c r="F135" s="29">
        <v>876.72</v>
      </c>
      <c r="G135" s="29">
        <v>608.17999999999995</v>
      </c>
    </row>
    <row r="136" spans="1:7">
      <c r="A136" s="25" t="s">
        <v>127</v>
      </c>
      <c r="B136" s="61">
        <v>0</v>
      </c>
      <c r="C136" s="58">
        <v>0</v>
      </c>
      <c r="D136" s="59">
        <v>0</v>
      </c>
      <c r="E136" s="56">
        <v>1.4173</v>
      </c>
      <c r="F136" s="29">
        <v>139.19</v>
      </c>
      <c r="G136" s="29">
        <v>97.43</v>
      </c>
    </row>
    <row r="137" spans="1:7">
      <c r="A137" s="25" t="s">
        <v>268</v>
      </c>
      <c r="B137" s="61">
        <v>0</v>
      </c>
      <c r="C137" s="58">
        <v>0</v>
      </c>
      <c r="D137" s="59">
        <v>0</v>
      </c>
      <c r="E137" s="56">
        <v>0.113133</v>
      </c>
      <c r="F137" s="29">
        <v>4.82</v>
      </c>
      <c r="G137" s="29">
        <v>2.39</v>
      </c>
    </row>
    <row r="138" spans="1:7" s="4" customFormat="1">
      <c r="A138" s="24" t="s">
        <v>26</v>
      </c>
      <c r="B138" s="17">
        <f t="shared" ref="B138:D138" si="16">SUM(B135:B136)</f>
        <v>16.829999999999998</v>
      </c>
      <c r="C138" s="19">
        <f t="shared" si="16"/>
        <v>1682.9999999999998</v>
      </c>
      <c r="D138" s="20">
        <f t="shared" si="16"/>
        <v>1178.0999999999999</v>
      </c>
      <c r="E138" s="17">
        <f>SUM(E135:E137)</f>
        <v>15.461900000000002</v>
      </c>
      <c r="F138" s="19">
        <f t="shared" ref="F138:G138" si="17">SUM(F135:F137)</f>
        <v>1020.7300000000001</v>
      </c>
      <c r="G138" s="19">
        <f t="shared" si="17"/>
        <v>707.99999999999989</v>
      </c>
    </row>
    <row r="139" spans="1:7" s="4" customFormat="1">
      <c r="A139" s="24"/>
      <c r="B139" s="32"/>
      <c r="C139" s="33"/>
      <c r="D139" s="34"/>
      <c r="E139" s="32"/>
      <c r="F139" s="33"/>
      <c r="G139" s="33"/>
    </row>
    <row r="140" spans="1:7">
      <c r="A140" s="25" t="s">
        <v>25</v>
      </c>
      <c r="B140" s="61">
        <v>13.4</v>
      </c>
      <c r="C140" s="58">
        <f>B140*100</f>
        <v>1340</v>
      </c>
      <c r="D140" s="59">
        <f>C140*70/100</f>
        <v>938</v>
      </c>
      <c r="E140" s="56">
        <v>11.423</v>
      </c>
      <c r="F140" s="29">
        <v>956.41</v>
      </c>
      <c r="G140" s="29">
        <v>668.73</v>
      </c>
    </row>
    <row r="141" spans="1:7">
      <c r="A141" s="25" t="s">
        <v>125</v>
      </c>
      <c r="B141" s="61">
        <v>0</v>
      </c>
      <c r="C141" s="58">
        <v>0</v>
      </c>
      <c r="D141" s="59">
        <v>0</v>
      </c>
      <c r="E141" s="56">
        <v>1.0685</v>
      </c>
      <c r="F141" s="29">
        <v>103.01</v>
      </c>
      <c r="G141" s="29">
        <v>72.11</v>
      </c>
    </row>
    <row r="142" spans="1:7" s="4" customFormat="1">
      <c r="A142" s="24" t="s">
        <v>25</v>
      </c>
      <c r="B142" s="17">
        <f t="shared" ref="B142:G142" si="18">SUM(B140:B141)</f>
        <v>13.4</v>
      </c>
      <c r="C142" s="19">
        <f t="shared" si="18"/>
        <v>1340</v>
      </c>
      <c r="D142" s="20">
        <f t="shared" si="18"/>
        <v>938</v>
      </c>
      <c r="E142" s="17">
        <f t="shared" si="18"/>
        <v>12.4915</v>
      </c>
      <c r="F142" s="19">
        <f t="shared" si="18"/>
        <v>1059.42</v>
      </c>
      <c r="G142" s="19">
        <f t="shared" si="18"/>
        <v>740.84</v>
      </c>
    </row>
    <row r="143" spans="1:7" s="4" customFormat="1">
      <c r="A143" s="24"/>
      <c r="B143" s="32"/>
      <c r="C143" s="33"/>
      <c r="D143" s="34"/>
      <c r="E143" s="32"/>
      <c r="F143" s="33"/>
      <c r="G143" s="33"/>
    </row>
    <row r="144" spans="1:7">
      <c r="A144" s="25" t="s">
        <v>78</v>
      </c>
      <c r="B144" s="61">
        <v>67.98</v>
      </c>
      <c r="C144" s="58">
        <f>B144*125</f>
        <v>8497.5</v>
      </c>
      <c r="D144" s="59">
        <f>C144*70/100</f>
        <v>5948.25</v>
      </c>
      <c r="E144" s="56">
        <v>60.046700000000001</v>
      </c>
      <c r="F144" s="29">
        <v>4966.8900000000003</v>
      </c>
      <c r="G144" s="29">
        <v>3464.87</v>
      </c>
    </row>
    <row r="145" spans="1:7">
      <c r="A145" s="25" t="s">
        <v>129</v>
      </c>
      <c r="B145" s="61">
        <v>0</v>
      </c>
      <c r="C145" s="58">
        <v>0</v>
      </c>
      <c r="D145" s="59">
        <v>0</v>
      </c>
      <c r="E145" s="56">
        <v>2.0152000000000001</v>
      </c>
      <c r="F145" s="29">
        <v>175.43</v>
      </c>
      <c r="G145" s="29">
        <v>122.81</v>
      </c>
    </row>
    <row r="146" spans="1:7" s="4" customFormat="1">
      <c r="A146" s="24" t="s">
        <v>78</v>
      </c>
      <c r="B146" s="17">
        <f t="shared" ref="B146:G146" si="19">SUM(B144:B145)</f>
        <v>67.98</v>
      </c>
      <c r="C146" s="19">
        <f t="shared" si="19"/>
        <v>8497.5</v>
      </c>
      <c r="D146" s="20">
        <f t="shared" si="19"/>
        <v>5948.25</v>
      </c>
      <c r="E146" s="17">
        <f t="shared" si="19"/>
        <v>62.061900000000001</v>
      </c>
      <c r="F146" s="19">
        <f t="shared" si="19"/>
        <v>5142.3200000000006</v>
      </c>
      <c r="G146" s="19">
        <f t="shared" si="19"/>
        <v>3587.68</v>
      </c>
    </row>
    <row r="147" spans="1:7" s="4" customFormat="1">
      <c r="A147" s="24"/>
      <c r="B147" s="32"/>
      <c r="C147" s="33"/>
      <c r="D147" s="34"/>
      <c r="E147" s="32"/>
      <c r="F147" s="33"/>
      <c r="G147" s="33"/>
    </row>
    <row r="148" spans="1:7">
      <c r="A148" s="25" t="s">
        <v>28</v>
      </c>
      <c r="B148" s="61">
        <v>26.08</v>
      </c>
      <c r="C148" s="58">
        <f>B148*120</f>
        <v>3129.6</v>
      </c>
      <c r="D148" s="59">
        <f>C148*70/100</f>
        <v>2190.7199999999998</v>
      </c>
      <c r="E148" s="56">
        <v>24.2882</v>
      </c>
      <c r="F148" s="29">
        <v>1974.52</v>
      </c>
      <c r="G148" s="29">
        <v>1376.47</v>
      </c>
    </row>
    <row r="149" spans="1:7">
      <c r="A149" s="25" t="s">
        <v>132</v>
      </c>
      <c r="B149" s="61">
        <v>0</v>
      </c>
      <c r="C149" s="58">
        <v>0</v>
      </c>
      <c r="D149" s="59">
        <v>0</v>
      </c>
      <c r="E149" s="56">
        <v>0.57830000000000004</v>
      </c>
      <c r="F149" s="29">
        <v>57.31</v>
      </c>
      <c r="G149" s="29">
        <v>40.119999999999997</v>
      </c>
    </row>
    <row r="150" spans="1:7" s="4" customFormat="1">
      <c r="A150" s="24" t="s">
        <v>28</v>
      </c>
      <c r="B150" s="17">
        <f t="shared" ref="B150:G150" si="20">SUM(B148:B149)</f>
        <v>26.08</v>
      </c>
      <c r="C150" s="19">
        <f t="shared" si="20"/>
        <v>3129.6</v>
      </c>
      <c r="D150" s="20">
        <f t="shared" si="20"/>
        <v>2190.7199999999998</v>
      </c>
      <c r="E150" s="17">
        <f t="shared" si="20"/>
        <v>24.866499999999998</v>
      </c>
      <c r="F150" s="19">
        <f t="shared" si="20"/>
        <v>2031.83</v>
      </c>
      <c r="G150" s="19">
        <f t="shared" si="20"/>
        <v>1416.59</v>
      </c>
    </row>
    <row r="151" spans="1:7" s="4" customFormat="1">
      <c r="A151" s="24"/>
      <c r="B151" s="32"/>
      <c r="C151" s="33"/>
      <c r="D151" s="34"/>
      <c r="E151" s="32"/>
      <c r="F151" s="33"/>
      <c r="G151" s="33"/>
    </row>
    <row r="152" spans="1:7" s="4" customFormat="1">
      <c r="A152" s="24" t="s">
        <v>29</v>
      </c>
      <c r="B152" s="17">
        <v>1.1591</v>
      </c>
      <c r="C152" s="19">
        <f>B152*110</f>
        <v>127.501</v>
      </c>
      <c r="D152" s="20">
        <f>C152*70/100</f>
        <v>89.250699999999995</v>
      </c>
      <c r="E152" s="64">
        <v>1.1591</v>
      </c>
      <c r="F152" s="67">
        <v>66.010000000000005</v>
      </c>
      <c r="G152" s="67">
        <v>44.96</v>
      </c>
    </row>
    <row r="153" spans="1:7" s="4" customFormat="1">
      <c r="A153" s="24"/>
      <c r="B153" s="32"/>
      <c r="C153" s="33"/>
      <c r="D153" s="34"/>
      <c r="E153" s="32"/>
      <c r="F153" s="33"/>
      <c r="G153" s="33"/>
    </row>
    <row r="154" spans="1:7" s="4" customFormat="1">
      <c r="A154" s="24" t="s">
        <v>38</v>
      </c>
      <c r="B154" s="17">
        <v>1.3727</v>
      </c>
      <c r="C154" s="19">
        <f>B154*90</f>
        <v>123.54300000000001</v>
      </c>
      <c r="D154" s="20">
        <f>C154*70/100</f>
        <v>86.480100000000007</v>
      </c>
      <c r="E154" s="63">
        <v>1.3284</v>
      </c>
      <c r="F154" s="66">
        <v>58.55</v>
      </c>
      <c r="G154" s="66">
        <v>38.31</v>
      </c>
    </row>
    <row r="155" spans="1:7" s="4" customFormat="1">
      <c r="A155" s="24"/>
      <c r="B155" s="32"/>
      <c r="C155" s="33"/>
      <c r="D155" s="34"/>
      <c r="E155" s="32"/>
      <c r="F155" s="33"/>
      <c r="G155" s="33"/>
    </row>
    <row r="156" spans="1:7" s="4" customFormat="1">
      <c r="A156" s="24" t="s">
        <v>30</v>
      </c>
      <c r="B156" s="17">
        <v>0.98</v>
      </c>
      <c r="C156" s="19">
        <f>B156*110</f>
        <v>107.8</v>
      </c>
      <c r="D156" s="20">
        <f>C156*70/100</f>
        <v>75.459999999999994</v>
      </c>
      <c r="E156" s="63">
        <v>0.81330000000000002</v>
      </c>
      <c r="F156" s="66">
        <v>74.33</v>
      </c>
      <c r="G156" s="66">
        <v>51.19</v>
      </c>
    </row>
    <row r="157" spans="1:7" s="4" customFormat="1">
      <c r="A157" s="24"/>
      <c r="B157" s="32"/>
      <c r="C157" s="33"/>
      <c r="D157" s="34"/>
      <c r="E157" s="32"/>
      <c r="F157" s="33"/>
      <c r="G157" s="33"/>
    </row>
    <row r="158" spans="1:7" s="4" customFormat="1">
      <c r="A158" s="18" t="s">
        <v>31</v>
      </c>
      <c r="B158" s="17">
        <v>1.56</v>
      </c>
      <c r="C158" s="19">
        <f>B158*120</f>
        <v>187.20000000000002</v>
      </c>
      <c r="D158" s="20">
        <f>C158*70/100</f>
        <v>131.04000000000002</v>
      </c>
      <c r="E158" s="63">
        <v>0.9254</v>
      </c>
      <c r="F158" s="66">
        <v>88.52</v>
      </c>
      <c r="G158" s="66">
        <v>60.5</v>
      </c>
    </row>
    <row r="159" spans="1:7" s="4" customFormat="1">
      <c r="A159" s="24"/>
      <c r="B159" s="32"/>
      <c r="C159" s="33"/>
      <c r="D159" s="34"/>
      <c r="E159" s="32"/>
      <c r="F159" s="33"/>
      <c r="G159" s="33"/>
    </row>
    <row r="160" spans="1:7" s="4" customFormat="1">
      <c r="A160" s="24" t="s">
        <v>35</v>
      </c>
      <c r="B160" s="17">
        <v>10.23</v>
      </c>
      <c r="C160" s="19">
        <f>B160*100</f>
        <v>1023</v>
      </c>
      <c r="D160" s="20">
        <f>C160*70/100</f>
        <v>716.1</v>
      </c>
      <c r="E160" s="63">
        <v>8.8270999999999997</v>
      </c>
      <c r="F160" s="66">
        <v>627.1</v>
      </c>
      <c r="G160" s="66">
        <v>419.59</v>
      </c>
    </row>
    <row r="161" spans="1:7" s="4" customFormat="1">
      <c r="A161" s="24"/>
      <c r="B161" s="32"/>
      <c r="C161" s="33"/>
      <c r="D161" s="34"/>
      <c r="E161" s="32"/>
      <c r="F161" s="33"/>
      <c r="G161" s="33"/>
    </row>
    <row r="162" spans="1:7" s="4" customFormat="1">
      <c r="A162" s="24" t="s">
        <v>33</v>
      </c>
      <c r="B162" s="17">
        <v>0.65849999999999997</v>
      </c>
      <c r="C162" s="19">
        <f>B162*100</f>
        <v>65.849999999999994</v>
      </c>
      <c r="D162" s="20">
        <f>C162*70/100</f>
        <v>46.094999999999999</v>
      </c>
      <c r="E162" s="63">
        <v>0.65849999999999997</v>
      </c>
      <c r="F162" s="66">
        <v>47.72</v>
      </c>
      <c r="G162" s="66">
        <v>33.1</v>
      </c>
    </row>
    <row r="163" spans="1:7" s="4" customFormat="1">
      <c r="A163" s="24"/>
      <c r="B163" s="32"/>
      <c r="C163" s="33"/>
      <c r="D163" s="34"/>
      <c r="E163" s="32"/>
      <c r="F163" s="33"/>
      <c r="G163" s="33"/>
    </row>
    <row r="164" spans="1:7" s="4" customFormat="1">
      <c r="A164" s="24" t="s">
        <v>36</v>
      </c>
      <c r="B164" s="17">
        <v>1.1413</v>
      </c>
      <c r="C164" s="19">
        <f>B164*100</f>
        <v>114.13</v>
      </c>
      <c r="D164" s="20">
        <f>C164*70/100</f>
        <v>79.890999999999991</v>
      </c>
      <c r="E164" s="63">
        <v>1.1413</v>
      </c>
      <c r="F164" s="66">
        <v>114.09</v>
      </c>
      <c r="G164" s="66">
        <v>79.849999999999994</v>
      </c>
    </row>
    <row r="165" spans="1:7" s="4" customFormat="1">
      <c r="A165" s="24"/>
      <c r="B165" s="32"/>
      <c r="C165" s="33"/>
      <c r="D165" s="34"/>
      <c r="E165" s="32"/>
      <c r="F165" s="33"/>
      <c r="G165" s="33"/>
    </row>
    <row r="166" spans="1:7" s="4" customFormat="1">
      <c r="A166" s="24" t="s">
        <v>32</v>
      </c>
      <c r="B166" s="17">
        <v>6.5</v>
      </c>
      <c r="C166" s="19">
        <f>B166*110</f>
        <v>715</v>
      </c>
      <c r="D166" s="20">
        <f>C166*70/100</f>
        <v>500.5</v>
      </c>
      <c r="E166" s="63">
        <v>5.7805999999999997</v>
      </c>
      <c r="F166" s="66">
        <v>510.98</v>
      </c>
      <c r="G166" s="66">
        <v>355.09</v>
      </c>
    </row>
    <row r="167" spans="1:7" s="4" customFormat="1">
      <c r="A167" s="24"/>
      <c r="B167" s="32"/>
      <c r="C167" s="33"/>
      <c r="D167" s="34"/>
      <c r="E167" s="32"/>
      <c r="F167" s="33"/>
      <c r="G167" s="33"/>
    </row>
    <row r="168" spans="1:7" s="4" customFormat="1">
      <c r="A168" s="24" t="s">
        <v>34</v>
      </c>
      <c r="B168" s="17">
        <v>13.61</v>
      </c>
      <c r="C168" s="19">
        <f>B168*80</f>
        <v>1088.8</v>
      </c>
      <c r="D168" s="20">
        <f>C168*70/100</f>
        <v>762.16</v>
      </c>
      <c r="E168" s="63">
        <v>11.295</v>
      </c>
      <c r="F168" s="66">
        <v>555.25</v>
      </c>
      <c r="G168" s="66">
        <v>380.71</v>
      </c>
    </row>
    <row r="169" spans="1:7" s="4" customFormat="1">
      <c r="A169" s="24"/>
      <c r="B169" s="32"/>
      <c r="C169" s="33"/>
      <c r="D169" s="34"/>
      <c r="E169" s="32"/>
      <c r="F169" s="33"/>
      <c r="G169" s="33"/>
    </row>
    <row r="170" spans="1:7" s="4" customFormat="1">
      <c r="A170" s="24" t="s">
        <v>37</v>
      </c>
      <c r="B170" s="17">
        <v>4.7699999999999996</v>
      </c>
      <c r="C170" s="19">
        <f>B170*120</f>
        <v>572.4</v>
      </c>
      <c r="D170" s="20">
        <f>C170*70/100</f>
        <v>400.68</v>
      </c>
      <c r="E170" s="63">
        <v>2.653</v>
      </c>
      <c r="F170" s="66">
        <v>209.16</v>
      </c>
      <c r="G170" s="66">
        <v>146.19</v>
      </c>
    </row>
    <row r="171" spans="1:7" s="4" customFormat="1">
      <c r="A171" s="24"/>
      <c r="B171" s="32"/>
      <c r="C171" s="33"/>
      <c r="D171" s="34"/>
      <c r="E171" s="32"/>
      <c r="F171" s="33"/>
      <c r="G171" s="33"/>
    </row>
    <row r="172" spans="1:7" s="4" customFormat="1">
      <c r="A172" s="26" t="s">
        <v>107</v>
      </c>
      <c r="B172" s="42">
        <f t="shared" ref="B172:G172" si="21">SUM(B150:B171,B146,B142,B138,B133,B127:B129,B122,B117,B113,B104:B109,B103,B99,B95,B91:B93,B87,B80:B82,B73,B69,B61:B63,B55:B57,B51,B41:B47,B36,B31,B23:B25,B19,B8)</f>
        <v>5261.1769000000004</v>
      </c>
      <c r="C172" s="43">
        <f t="shared" si="21"/>
        <v>670982.48550000018</v>
      </c>
      <c r="D172" s="44">
        <f t="shared" si="21"/>
        <v>469687.73984999995</v>
      </c>
      <c r="E172" s="42">
        <f t="shared" si="21"/>
        <v>4923.1050019999993</v>
      </c>
      <c r="F172" s="43">
        <f t="shared" si="21"/>
        <v>406150.14000000007</v>
      </c>
      <c r="G172" s="43">
        <f t="shared" si="21"/>
        <v>283749.88000000006</v>
      </c>
    </row>
    <row r="173" spans="1:7">
      <c r="A173" s="24" t="s">
        <v>80</v>
      </c>
      <c r="B173" s="61">
        <v>0</v>
      </c>
      <c r="C173" s="58">
        <f>B173*180</f>
        <v>0</v>
      </c>
      <c r="D173" s="59">
        <f>C173*80/100</f>
        <v>0</v>
      </c>
      <c r="E173" s="56">
        <v>0.47160000000000002</v>
      </c>
      <c r="F173" s="29">
        <v>32.200000000000003</v>
      </c>
      <c r="G173" s="29">
        <v>23.47</v>
      </c>
    </row>
    <row r="174" spans="1:7">
      <c r="A174" s="24" t="s">
        <v>200</v>
      </c>
      <c r="B174" s="61">
        <v>9.5699999999999993E-2</v>
      </c>
      <c r="C174" s="58">
        <f t="shared" ref="C174" si="22">B174*180</f>
        <v>17.225999999999999</v>
      </c>
      <c r="D174" s="59">
        <f t="shared" ref="D174" si="23">C174*80/100</f>
        <v>13.780799999999999</v>
      </c>
      <c r="E174" s="56">
        <v>1.2875000000000001</v>
      </c>
      <c r="F174" s="29">
        <v>41</v>
      </c>
      <c r="G174" s="29">
        <v>27.03</v>
      </c>
    </row>
    <row r="175" spans="1:7">
      <c r="A175" s="24" t="s">
        <v>117</v>
      </c>
      <c r="B175" s="61">
        <v>10.36</v>
      </c>
      <c r="C175" s="58">
        <f>B175*180</f>
        <v>1864.8</v>
      </c>
      <c r="D175" s="59">
        <f>C175*80/100</f>
        <v>1491.84</v>
      </c>
      <c r="E175" s="56">
        <v>6.7850000000000001</v>
      </c>
      <c r="F175" s="29">
        <v>288.14999999999998</v>
      </c>
      <c r="G175" s="29">
        <v>222.65</v>
      </c>
    </row>
    <row r="176" spans="1:7">
      <c r="A176" s="24" t="s">
        <v>270</v>
      </c>
      <c r="B176" s="61">
        <v>0</v>
      </c>
      <c r="C176" s="58">
        <f>B176*180</f>
        <v>0</v>
      </c>
      <c r="D176" s="59">
        <v>0</v>
      </c>
      <c r="E176" s="56">
        <v>0.8075</v>
      </c>
      <c r="F176" s="29">
        <v>75.599999999999994</v>
      </c>
      <c r="G176" s="29">
        <v>53.98</v>
      </c>
    </row>
    <row r="177" spans="1:7">
      <c r="A177" s="24" t="s">
        <v>283</v>
      </c>
      <c r="B177" s="61">
        <v>0.2379</v>
      </c>
      <c r="C177" s="58">
        <f>B177*180</f>
        <v>42.822000000000003</v>
      </c>
      <c r="D177" s="59">
        <f>C177*80/100</f>
        <v>34.257600000000004</v>
      </c>
      <c r="E177" s="56">
        <v>0.2379</v>
      </c>
      <c r="F177" s="29">
        <v>8</v>
      </c>
      <c r="G177" s="29">
        <v>6.4</v>
      </c>
    </row>
    <row r="178" spans="1:7">
      <c r="A178" s="24" t="s">
        <v>195</v>
      </c>
      <c r="B178" s="61">
        <v>1.96</v>
      </c>
      <c r="C178" s="58">
        <f>B178*180</f>
        <v>352.8</v>
      </c>
      <c r="D178" s="59">
        <f>C178*80/100</f>
        <v>282.24</v>
      </c>
      <c r="E178" s="56">
        <v>0.84440000000000004</v>
      </c>
      <c r="F178" s="29">
        <v>48.5</v>
      </c>
      <c r="G178" s="29">
        <v>32.909999999999997</v>
      </c>
    </row>
    <row r="179" spans="1:7">
      <c r="A179" s="24" t="s">
        <v>187</v>
      </c>
      <c r="B179" s="61">
        <v>0</v>
      </c>
      <c r="C179" s="58">
        <f t="shared" ref="C179:C184" si="24">B179*180</f>
        <v>0</v>
      </c>
      <c r="D179" s="59">
        <v>0</v>
      </c>
      <c r="E179" s="56">
        <v>0.57110000000000005</v>
      </c>
      <c r="F179" s="29">
        <v>57.9</v>
      </c>
      <c r="G179" s="29">
        <v>45.38</v>
      </c>
    </row>
    <row r="180" spans="1:7">
      <c r="A180" s="24" t="s">
        <v>133</v>
      </c>
      <c r="B180" s="61">
        <v>0</v>
      </c>
      <c r="C180" s="58">
        <f t="shared" si="24"/>
        <v>0</v>
      </c>
      <c r="D180" s="59">
        <v>0</v>
      </c>
      <c r="E180" s="56">
        <v>1.7428999999999999</v>
      </c>
      <c r="F180" s="29">
        <v>88.42</v>
      </c>
      <c r="G180" s="29">
        <v>67.22</v>
      </c>
    </row>
    <row r="181" spans="1:7">
      <c r="A181" s="24" t="s">
        <v>184</v>
      </c>
      <c r="B181" s="61">
        <v>0</v>
      </c>
      <c r="C181" s="58">
        <f t="shared" si="24"/>
        <v>0</v>
      </c>
      <c r="D181" s="59">
        <v>0</v>
      </c>
      <c r="E181" s="56">
        <v>1.4623999999999999</v>
      </c>
      <c r="F181" s="29">
        <v>155.13</v>
      </c>
      <c r="G181" s="29">
        <v>114.35</v>
      </c>
    </row>
    <row r="182" spans="1:7">
      <c r="A182" s="24" t="s">
        <v>272</v>
      </c>
      <c r="B182" s="61">
        <v>0</v>
      </c>
      <c r="C182" s="58">
        <f t="shared" si="24"/>
        <v>0</v>
      </c>
      <c r="D182" s="59">
        <v>0</v>
      </c>
      <c r="E182" s="56">
        <v>5.1900000000000002E-2</v>
      </c>
      <c r="F182" s="29">
        <v>3.25</v>
      </c>
      <c r="G182" s="29">
        <v>2.25</v>
      </c>
    </row>
    <row r="183" spans="1:7">
      <c r="A183" s="24" t="s">
        <v>196</v>
      </c>
      <c r="B183" s="61">
        <v>0</v>
      </c>
      <c r="C183" s="58">
        <f t="shared" si="24"/>
        <v>0</v>
      </c>
      <c r="D183" s="59">
        <v>0</v>
      </c>
      <c r="E183" s="56">
        <v>0.555863</v>
      </c>
      <c r="F183" s="29">
        <v>58.3</v>
      </c>
      <c r="G183" s="29">
        <v>41.85</v>
      </c>
    </row>
    <row r="184" spans="1:7">
      <c r="A184" s="24" t="s">
        <v>197</v>
      </c>
      <c r="B184" s="61">
        <v>0</v>
      </c>
      <c r="C184" s="58">
        <f t="shared" si="24"/>
        <v>0</v>
      </c>
      <c r="D184" s="59">
        <v>0</v>
      </c>
      <c r="E184" s="56">
        <v>0.362537</v>
      </c>
      <c r="F184" s="29">
        <v>29.1</v>
      </c>
      <c r="G184" s="29">
        <v>20.32</v>
      </c>
    </row>
    <row r="185" spans="1:7">
      <c r="A185" s="24" t="s">
        <v>238</v>
      </c>
      <c r="B185" s="61">
        <v>9.6699999999999994E-2</v>
      </c>
      <c r="C185" s="58">
        <f>B185*180</f>
        <v>17.405999999999999</v>
      </c>
      <c r="D185" s="59">
        <f>C185*80/100</f>
        <v>13.924799999999999</v>
      </c>
      <c r="E185" s="56">
        <v>0.41</v>
      </c>
      <c r="F185" s="29">
        <v>28.5</v>
      </c>
      <c r="G185" s="29">
        <v>21.4</v>
      </c>
    </row>
    <row r="186" spans="1:7">
      <c r="A186" s="24" t="s">
        <v>189</v>
      </c>
      <c r="B186" s="61">
        <v>1.31</v>
      </c>
      <c r="C186" s="58">
        <f>B186*180</f>
        <v>235.8</v>
      </c>
      <c r="D186" s="59">
        <f>C186*80/100</f>
        <v>188.64</v>
      </c>
      <c r="E186" s="56">
        <v>0.78369999999999995</v>
      </c>
      <c r="F186" s="29">
        <v>74.28</v>
      </c>
      <c r="G186" s="29">
        <v>59.42</v>
      </c>
    </row>
    <row r="187" spans="1:7">
      <c r="A187" s="24" t="s">
        <v>242</v>
      </c>
      <c r="B187" s="61">
        <v>0.11</v>
      </c>
      <c r="C187" s="58">
        <f>B187*180</f>
        <v>19.8</v>
      </c>
      <c r="D187" s="59">
        <f>C187*80/100</f>
        <v>15.84</v>
      </c>
      <c r="E187" s="8">
        <v>0</v>
      </c>
      <c r="F187" s="58">
        <v>0</v>
      </c>
      <c r="G187" s="58">
        <v>0</v>
      </c>
    </row>
    <row r="188" spans="1:7">
      <c r="A188" s="24" t="s">
        <v>239</v>
      </c>
      <c r="B188" s="61">
        <v>5.96E-2</v>
      </c>
      <c r="C188" s="58">
        <f>B188*180</f>
        <v>10.728</v>
      </c>
      <c r="D188" s="59">
        <f>C188*80/100</f>
        <v>8.5823999999999998</v>
      </c>
      <c r="E188" s="56">
        <v>5.9499999999999997E-2</v>
      </c>
      <c r="F188" s="29">
        <v>5</v>
      </c>
      <c r="G188" s="29">
        <v>4</v>
      </c>
    </row>
    <row r="189" spans="1:7">
      <c r="A189" s="24" t="s">
        <v>274</v>
      </c>
      <c r="B189" s="61">
        <v>0</v>
      </c>
      <c r="C189" s="58">
        <f>B189*120</f>
        <v>0</v>
      </c>
      <c r="D189" s="59">
        <v>0</v>
      </c>
      <c r="E189" s="56">
        <v>5.1499999999999997E-2</v>
      </c>
      <c r="F189" s="29">
        <v>2.5</v>
      </c>
      <c r="G189" s="29">
        <v>2</v>
      </c>
    </row>
    <row r="190" spans="1:7">
      <c r="A190" s="24" t="s">
        <v>198</v>
      </c>
      <c r="B190" s="61">
        <v>0</v>
      </c>
      <c r="C190" s="58">
        <f>B190*120</f>
        <v>0</v>
      </c>
      <c r="D190" s="59">
        <v>0</v>
      </c>
      <c r="E190" s="56">
        <v>3.27E-2</v>
      </c>
      <c r="F190" s="29">
        <v>3.2</v>
      </c>
      <c r="G190" s="29">
        <v>1.8</v>
      </c>
    </row>
    <row r="191" spans="1:7">
      <c r="A191" s="24" t="s">
        <v>118</v>
      </c>
      <c r="B191" s="61">
        <v>2.52</v>
      </c>
      <c r="C191" s="58">
        <f>B191*180</f>
        <v>453.6</v>
      </c>
      <c r="D191" s="59">
        <f>C191*80/100</f>
        <v>362.88</v>
      </c>
      <c r="E191" s="56">
        <v>8.7499999999999994E-2</v>
      </c>
      <c r="F191" s="29">
        <v>6.5</v>
      </c>
      <c r="G191" s="29">
        <v>4.4000000000000004</v>
      </c>
    </row>
    <row r="192" spans="1:7">
      <c r="A192" s="37" t="s">
        <v>201</v>
      </c>
      <c r="B192" s="61">
        <v>0</v>
      </c>
      <c r="C192" s="58">
        <f t="shared" ref="C192:C195" si="25">B192*180</f>
        <v>0</v>
      </c>
      <c r="D192" s="59">
        <v>0</v>
      </c>
      <c r="E192" s="56">
        <v>0.3382</v>
      </c>
      <c r="F192" s="29">
        <v>25.83</v>
      </c>
      <c r="G192" s="29">
        <v>18</v>
      </c>
    </row>
    <row r="193" spans="1:7">
      <c r="A193" s="24" t="s">
        <v>174</v>
      </c>
      <c r="B193" s="61">
        <v>0</v>
      </c>
      <c r="C193" s="58">
        <f>B193*190</f>
        <v>0</v>
      </c>
      <c r="D193" s="59">
        <v>0</v>
      </c>
      <c r="E193" s="56">
        <v>3.0275460000000001</v>
      </c>
      <c r="F193" s="29">
        <v>368.38</v>
      </c>
      <c r="G193" s="29">
        <v>286.75</v>
      </c>
    </row>
    <row r="194" spans="1:7">
      <c r="A194" s="24" t="s">
        <v>173</v>
      </c>
      <c r="B194" s="61">
        <v>0</v>
      </c>
      <c r="C194" s="58">
        <f>B194*190</f>
        <v>0</v>
      </c>
      <c r="D194" s="59">
        <f>C194*80/100</f>
        <v>0</v>
      </c>
      <c r="E194" s="56">
        <v>3.9113540000000002</v>
      </c>
      <c r="F194" s="29">
        <v>391.66</v>
      </c>
      <c r="G194" s="29">
        <v>308.29000000000002</v>
      </c>
    </row>
    <row r="195" spans="1:7">
      <c r="A195" s="24" t="s">
        <v>199</v>
      </c>
      <c r="B195" s="61">
        <v>0</v>
      </c>
      <c r="C195" s="58">
        <f t="shared" si="25"/>
        <v>0</v>
      </c>
      <c r="D195" s="59">
        <v>0</v>
      </c>
      <c r="E195" s="56">
        <v>0.2485</v>
      </c>
      <c r="F195" s="29">
        <v>16</v>
      </c>
      <c r="G195" s="29">
        <v>10.68</v>
      </c>
    </row>
    <row r="196" spans="1:7">
      <c r="A196" s="24" t="s">
        <v>202</v>
      </c>
      <c r="B196" s="61">
        <v>0.1211</v>
      </c>
      <c r="C196" s="58">
        <f>B196*180</f>
        <v>21.797999999999998</v>
      </c>
      <c r="D196" s="59">
        <f>C196*80/100</f>
        <v>17.438399999999998</v>
      </c>
      <c r="E196" s="56">
        <v>1.7579</v>
      </c>
      <c r="F196" s="29">
        <v>122.5</v>
      </c>
      <c r="G196" s="29">
        <v>84.37</v>
      </c>
    </row>
    <row r="197" spans="1:7">
      <c r="A197" s="24" t="s">
        <v>276</v>
      </c>
      <c r="B197" s="61">
        <v>0</v>
      </c>
      <c r="C197" s="58">
        <f t="shared" ref="C197" si="26">B197*180</f>
        <v>0</v>
      </c>
      <c r="D197" s="59">
        <f t="shared" ref="D197" si="27">C197*80/100</f>
        <v>0</v>
      </c>
      <c r="E197" s="56">
        <v>0.23710000000000001</v>
      </c>
      <c r="F197" s="29">
        <v>13</v>
      </c>
      <c r="G197" s="29">
        <v>9.3000000000000007</v>
      </c>
    </row>
    <row r="198" spans="1:7">
      <c r="A198" s="24" t="s">
        <v>254</v>
      </c>
      <c r="B198" s="61">
        <v>0.04</v>
      </c>
      <c r="C198" s="58">
        <f t="shared" ref="C198" si="28">B198*180</f>
        <v>7.2</v>
      </c>
      <c r="D198" s="59">
        <f t="shared" ref="D198" si="29">C198*80/100</f>
        <v>5.76</v>
      </c>
      <c r="E198" s="8">
        <v>0</v>
      </c>
      <c r="F198" s="58">
        <v>0</v>
      </c>
      <c r="G198" s="58">
        <v>0</v>
      </c>
    </row>
    <row r="199" spans="1:7">
      <c r="A199" s="24" t="s">
        <v>243</v>
      </c>
      <c r="B199" s="61">
        <v>0.37</v>
      </c>
      <c r="C199" s="58">
        <f>B199*180</f>
        <v>66.599999999999994</v>
      </c>
      <c r="D199" s="59">
        <f t="shared" ref="D199:D203" si="30">C199*80/100</f>
        <v>53.28</v>
      </c>
      <c r="E199" s="56">
        <v>0.17219999999999999</v>
      </c>
      <c r="F199" s="29">
        <v>7.5</v>
      </c>
      <c r="G199" s="29">
        <v>5.49</v>
      </c>
    </row>
    <row r="200" spans="1:7">
      <c r="A200" s="24" t="s">
        <v>81</v>
      </c>
      <c r="B200" s="61">
        <v>6.3500000000000001E-2</v>
      </c>
      <c r="C200" s="58">
        <f>B200*180</f>
        <v>11.43</v>
      </c>
      <c r="D200" s="59">
        <f t="shared" si="30"/>
        <v>9.1440000000000001</v>
      </c>
      <c r="E200" s="56">
        <v>4.6840000000000002</v>
      </c>
      <c r="F200" s="29">
        <v>443.43</v>
      </c>
      <c r="G200" s="29">
        <v>341.15</v>
      </c>
    </row>
    <row r="201" spans="1:7">
      <c r="A201" s="24" t="s">
        <v>175</v>
      </c>
      <c r="B201" s="61">
        <v>0.5</v>
      </c>
      <c r="C201" s="58">
        <f>B201*190</f>
        <v>95</v>
      </c>
      <c r="D201" s="59">
        <f t="shared" si="30"/>
        <v>76</v>
      </c>
      <c r="E201" s="56">
        <v>1.2101</v>
      </c>
      <c r="F201" s="29">
        <v>224.34</v>
      </c>
      <c r="G201" s="29">
        <v>175.17</v>
      </c>
    </row>
    <row r="202" spans="1:7">
      <c r="A202" s="24" t="s">
        <v>289</v>
      </c>
      <c r="B202" s="61">
        <v>0.04</v>
      </c>
      <c r="C202" s="58">
        <f>B202*190</f>
        <v>7.6000000000000005</v>
      </c>
      <c r="D202" s="59">
        <f t="shared" si="30"/>
        <v>6.08</v>
      </c>
      <c r="E202" s="56">
        <v>2.1907000000000001</v>
      </c>
      <c r="F202" s="29">
        <v>160.80000000000001</v>
      </c>
      <c r="G202" s="29">
        <v>113.32</v>
      </c>
    </row>
    <row r="203" spans="1:7">
      <c r="A203" s="24" t="s">
        <v>203</v>
      </c>
      <c r="B203" s="61">
        <v>1.42</v>
      </c>
      <c r="C203" s="58">
        <f>B203*180</f>
        <v>255.6</v>
      </c>
      <c r="D203" s="59">
        <f t="shared" si="30"/>
        <v>204.48</v>
      </c>
      <c r="E203" s="56">
        <v>1.86165</v>
      </c>
      <c r="F203" s="29">
        <v>140.66</v>
      </c>
      <c r="G203" s="29">
        <v>100.97</v>
      </c>
    </row>
    <row r="204" spans="1:7">
      <c r="A204" s="30" t="s">
        <v>277</v>
      </c>
      <c r="B204" s="50">
        <v>0</v>
      </c>
      <c r="C204" s="58">
        <f>B204*180</f>
        <v>0</v>
      </c>
      <c r="D204" s="54">
        <v>0</v>
      </c>
      <c r="E204" s="56">
        <v>0.41735</v>
      </c>
      <c r="F204" s="29">
        <v>10</v>
      </c>
      <c r="G204" s="29">
        <v>7</v>
      </c>
    </row>
    <row r="205" spans="1:7">
      <c r="A205" s="31" t="s">
        <v>192</v>
      </c>
      <c r="B205" s="42">
        <f>SUM(B173:B203)</f>
        <v>19.304499999999997</v>
      </c>
      <c r="C205" s="43">
        <f>SUM(C173:C203)</f>
        <v>3480.2099999999996</v>
      </c>
      <c r="D205" s="44">
        <f>SUM(D173:D203)</f>
        <v>2784.1680000000001</v>
      </c>
      <c r="E205" s="42">
        <f>SUM(E173:E204)</f>
        <v>36.662099999999995</v>
      </c>
      <c r="F205" s="43">
        <f t="shared" ref="F205:G205" si="31">SUM(F173:F204)</f>
        <v>2929.63</v>
      </c>
      <c r="G205" s="43">
        <f t="shared" si="31"/>
        <v>2211.3200000000002</v>
      </c>
    </row>
    <row r="206" spans="1:7" s="4" customFormat="1">
      <c r="A206" s="24" t="s">
        <v>314</v>
      </c>
      <c r="B206" s="61">
        <v>2.81</v>
      </c>
      <c r="C206" s="58">
        <f>B206*195</f>
        <v>547.95000000000005</v>
      </c>
      <c r="D206" s="59">
        <f t="shared" ref="D206:D232" si="32">C206*80/100</f>
        <v>438.36</v>
      </c>
      <c r="E206" s="75">
        <v>0</v>
      </c>
      <c r="F206" s="29">
        <v>207.88</v>
      </c>
      <c r="G206" s="29">
        <v>166.3</v>
      </c>
    </row>
    <row r="207" spans="1:7">
      <c r="A207" s="24" t="s">
        <v>315</v>
      </c>
      <c r="B207" s="61">
        <v>0</v>
      </c>
      <c r="C207" s="58">
        <f t="shared" ref="C207:C215" si="33">B207*195</f>
        <v>0</v>
      </c>
      <c r="D207" s="59">
        <f t="shared" si="32"/>
        <v>0</v>
      </c>
      <c r="E207" s="75">
        <v>0.25340000000000001</v>
      </c>
      <c r="F207" s="29">
        <v>9.6</v>
      </c>
      <c r="G207" s="29">
        <v>6.7</v>
      </c>
    </row>
    <row r="208" spans="1:7">
      <c r="A208" s="24" t="s">
        <v>316</v>
      </c>
      <c r="B208" s="61">
        <v>0.2</v>
      </c>
      <c r="C208" s="58">
        <f t="shared" si="33"/>
        <v>39</v>
      </c>
      <c r="D208" s="59">
        <f t="shared" si="32"/>
        <v>31.2</v>
      </c>
      <c r="E208" s="75">
        <v>0</v>
      </c>
      <c r="F208" s="29">
        <v>771.54</v>
      </c>
      <c r="G208" s="29">
        <v>617.24</v>
      </c>
    </row>
    <row r="209" spans="1:7">
      <c r="A209" s="24" t="s">
        <v>317</v>
      </c>
      <c r="B209" s="61">
        <v>0</v>
      </c>
      <c r="C209" s="58">
        <f t="shared" si="33"/>
        <v>0</v>
      </c>
      <c r="D209" s="59">
        <f t="shared" si="32"/>
        <v>0</v>
      </c>
      <c r="E209" s="75">
        <v>0.21759999999999999</v>
      </c>
      <c r="F209" s="29">
        <v>64.03</v>
      </c>
      <c r="G209" s="29">
        <v>51.21</v>
      </c>
    </row>
    <row r="210" spans="1:7">
      <c r="A210" s="24" t="s">
        <v>318</v>
      </c>
      <c r="B210" s="61">
        <v>0.2</v>
      </c>
      <c r="C210" s="58">
        <f t="shared" si="33"/>
        <v>39</v>
      </c>
      <c r="D210" s="59">
        <f t="shared" si="32"/>
        <v>31.2</v>
      </c>
      <c r="E210" s="75">
        <v>0.13289999999999999</v>
      </c>
      <c r="F210" s="29">
        <v>13.99</v>
      </c>
      <c r="G210" s="29">
        <v>11.19</v>
      </c>
    </row>
    <row r="211" spans="1:7">
      <c r="A211" s="24" t="s">
        <v>319</v>
      </c>
      <c r="B211" s="61">
        <v>0.21</v>
      </c>
      <c r="C211" s="58">
        <f>B211*195</f>
        <v>40.949999999999996</v>
      </c>
      <c r="D211" s="59">
        <f>C211*80/100</f>
        <v>32.76</v>
      </c>
      <c r="E211" s="61">
        <v>0</v>
      </c>
      <c r="F211" s="58">
        <v>0</v>
      </c>
      <c r="G211" s="58">
        <v>0</v>
      </c>
    </row>
    <row r="212" spans="1:7">
      <c r="A212" s="24" t="s">
        <v>320</v>
      </c>
      <c r="B212" s="61">
        <v>0</v>
      </c>
      <c r="C212" s="58">
        <f t="shared" si="33"/>
        <v>0</v>
      </c>
      <c r="D212" s="59">
        <f t="shared" si="32"/>
        <v>0</v>
      </c>
      <c r="E212" s="76">
        <v>0.14030000000000001</v>
      </c>
      <c r="F212" s="73">
        <v>27</v>
      </c>
      <c r="G212" s="73">
        <v>21.6</v>
      </c>
    </row>
    <row r="213" spans="1:7">
      <c r="A213" s="24" t="s">
        <v>321</v>
      </c>
      <c r="B213" s="61">
        <v>0</v>
      </c>
      <c r="C213" s="58">
        <f t="shared" si="33"/>
        <v>0</v>
      </c>
      <c r="D213" s="59">
        <f t="shared" si="32"/>
        <v>0</v>
      </c>
      <c r="E213" s="75">
        <v>9.3799999999999994E-2</v>
      </c>
      <c r="F213" s="29">
        <v>20.92</v>
      </c>
      <c r="G213" s="29">
        <v>16.73</v>
      </c>
    </row>
    <row r="214" spans="1:7">
      <c r="A214" s="24" t="s">
        <v>322</v>
      </c>
      <c r="B214" s="61">
        <v>4.17</v>
      </c>
      <c r="C214" s="58">
        <f t="shared" si="33"/>
        <v>813.15</v>
      </c>
      <c r="D214" s="59">
        <f t="shared" si="32"/>
        <v>650.52</v>
      </c>
      <c r="E214" s="75">
        <v>0.33129999999999998</v>
      </c>
      <c r="F214" s="29">
        <v>24.2</v>
      </c>
      <c r="G214" s="29">
        <v>19.36</v>
      </c>
    </row>
    <row r="215" spans="1:7">
      <c r="A215" s="24" t="s">
        <v>323</v>
      </c>
      <c r="B215" s="61">
        <v>4.51</v>
      </c>
      <c r="C215" s="58">
        <f t="shared" si="33"/>
        <v>879.44999999999993</v>
      </c>
      <c r="D215" s="59">
        <f t="shared" si="32"/>
        <v>703.56</v>
      </c>
      <c r="E215" s="61">
        <v>0</v>
      </c>
      <c r="F215" s="58">
        <v>0</v>
      </c>
      <c r="G215" s="58">
        <v>0</v>
      </c>
    </row>
    <row r="216" spans="1:7">
      <c r="A216" s="24" t="s">
        <v>324</v>
      </c>
      <c r="B216" s="61">
        <v>7.02</v>
      </c>
      <c r="C216" s="58">
        <f>B216*195</f>
        <v>1368.8999999999999</v>
      </c>
      <c r="D216" s="59">
        <f>C216*80/100</f>
        <v>1095.1199999999999</v>
      </c>
      <c r="E216" s="75">
        <v>0</v>
      </c>
      <c r="F216" s="58">
        <v>0</v>
      </c>
      <c r="G216" s="58">
        <v>0</v>
      </c>
    </row>
    <row r="217" spans="1:7">
      <c r="A217" s="24" t="s">
        <v>325</v>
      </c>
      <c r="B217" s="61">
        <v>0</v>
      </c>
      <c r="C217" s="58">
        <f>B217*195</f>
        <v>0</v>
      </c>
      <c r="D217" s="59">
        <f>C217*80/100</f>
        <v>0</v>
      </c>
      <c r="E217" s="71">
        <v>0</v>
      </c>
      <c r="F217" s="56">
        <v>0.96</v>
      </c>
      <c r="G217" s="56">
        <v>0.77</v>
      </c>
    </row>
    <row r="218" spans="1:7">
      <c r="A218" s="24" t="s">
        <v>326</v>
      </c>
      <c r="B218" s="61">
        <v>0</v>
      </c>
      <c r="C218" s="58">
        <f>B218*230</f>
        <v>0</v>
      </c>
      <c r="D218" s="59">
        <f t="shared" si="32"/>
        <v>0</v>
      </c>
      <c r="E218" s="75">
        <v>0.53369999999999995</v>
      </c>
      <c r="F218" s="29">
        <v>29.85</v>
      </c>
      <c r="G218" s="29">
        <v>23.88</v>
      </c>
    </row>
    <row r="219" spans="1:7">
      <c r="A219" s="24" t="s">
        <v>327</v>
      </c>
      <c r="B219" s="61">
        <v>0</v>
      </c>
      <c r="C219" s="58">
        <f>B219*120</f>
        <v>0</v>
      </c>
      <c r="D219" s="59">
        <v>0</v>
      </c>
      <c r="E219" s="75">
        <v>0.17</v>
      </c>
      <c r="F219" s="29">
        <v>12</v>
      </c>
      <c r="G219" s="29">
        <v>10</v>
      </c>
    </row>
    <row r="220" spans="1:7">
      <c r="A220" s="18" t="s">
        <v>328</v>
      </c>
      <c r="B220" s="61">
        <v>0</v>
      </c>
      <c r="C220" s="58">
        <f t="shared" ref="C220" si="34">B220*230</f>
        <v>0</v>
      </c>
      <c r="D220" s="59">
        <f t="shared" si="32"/>
        <v>0</v>
      </c>
      <c r="E220" s="75">
        <v>3.5562999999999998</v>
      </c>
      <c r="F220" s="29">
        <v>194.51</v>
      </c>
      <c r="G220" s="29">
        <v>155.58000000000001</v>
      </c>
    </row>
    <row r="221" spans="1:7">
      <c r="A221" s="24" t="s">
        <v>329</v>
      </c>
      <c r="B221" s="61">
        <v>0.55189999999999995</v>
      </c>
      <c r="C221" s="58">
        <f t="shared" ref="C221:C229" si="35">B221*195</f>
        <v>107.62049999999999</v>
      </c>
      <c r="D221" s="59">
        <f t="shared" si="32"/>
        <v>86.096399999999988</v>
      </c>
      <c r="E221" s="75">
        <v>0.55189999999999995</v>
      </c>
      <c r="F221" s="29">
        <v>2898.75</v>
      </c>
      <c r="G221" s="29">
        <v>2317.0700000000002</v>
      </c>
    </row>
    <row r="222" spans="1:7">
      <c r="A222" s="24" t="s">
        <v>330</v>
      </c>
      <c r="B222" s="61">
        <v>0.2</v>
      </c>
      <c r="C222" s="58">
        <f t="shared" si="35"/>
        <v>39</v>
      </c>
      <c r="D222" s="59">
        <f t="shared" si="32"/>
        <v>31.2</v>
      </c>
      <c r="E222" s="75">
        <v>0</v>
      </c>
      <c r="F222" s="29">
        <v>4.29</v>
      </c>
      <c r="G222" s="29">
        <v>3.43</v>
      </c>
    </row>
    <row r="223" spans="1:7">
      <c r="A223" s="24" t="s">
        <v>331</v>
      </c>
      <c r="B223" s="61">
        <v>6.3799999999999996E-2</v>
      </c>
      <c r="C223" s="58">
        <f t="shared" ref="C223" si="36">B223*195</f>
        <v>12.440999999999999</v>
      </c>
      <c r="D223" s="59">
        <f t="shared" ref="D223" si="37">C223*80/100</f>
        <v>9.9527999999999999</v>
      </c>
      <c r="E223" s="61">
        <v>0</v>
      </c>
      <c r="F223" s="58">
        <v>0</v>
      </c>
      <c r="G223" s="58">
        <v>0</v>
      </c>
    </row>
    <row r="224" spans="1:7">
      <c r="A224" s="24" t="s">
        <v>332</v>
      </c>
      <c r="B224" s="61">
        <v>2.1597</v>
      </c>
      <c r="C224" s="58">
        <f t="shared" si="35"/>
        <v>421.14150000000001</v>
      </c>
      <c r="D224" s="59">
        <f t="shared" si="32"/>
        <v>336.91320000000002</v>
      </c>
      <c r="E224" s="61">
        <v>0</v>
      </c>
      <c r="F224" s="58">
        <v>0</v>
      </c>
      <c r="G224" s="58">
        <v>0</v>
      </c>
    </row>
    <row r="225" spans="1:7">
      <c r="A225" s="24" t="s">
        <v>333</v>
      </c>
      <c r="B225" s="61">
        <v>1.73</v>
      </c>
      <c r="C225" s="58">
        <f t="shared" si="35"/>
        <v>337.35</v>
      </c>
      <c r="D225" s="59">
        <f t="shared" si="32"/>
        <v>269.88</v>
      </c>
      <c r="E225" s="61">
        <v>0</v>
      </c>
      <c r="F225" s="58">
        <v>0</v>
      </c>
      <c r="G225" s="58">
        <v>0</v>
      </c>
    </row>
    <row r="226" spans="1:7">
      <c r="A226" s="24" t="s">
        <v>334</v>
      </c>
      <c r="B226" s="61">
        <v>1.0254000000000001</v>
      </c>
      <c r="C226" s="58">
        <f t="shared" si="35"/>
        <v>199.95300000000003</v>
      </c>
      <c r="D226" s="59">
        <f t="shared" si="32"/>
        <v>159.9624</v>
      </c>
      <c r="E226" s="61">
        <v>0</v>
      </c>
      <c r="F226" s="58">
        <v>0</v>
      </c>
      <c r="G226" s="58">
        <v>0</v>
      </c>
    </row>
    <row r="227" spans="1:7">
      <c r="A227" s="24" t="s">
        <v>335</v>
      </c>
      <c r="B227" s="61">
        <v>1.8422000000000001</v>
      </c>
      <c r="C227" s="58">
        <f t="shared" si="35"/>
        <v>359.22899999999998</v>
      </c>
      <c r="D227" s="59">
        <f t="shared" si="32"/>
        <v>287.38319999999999</v>
      </c>
      <c r="E227" s="61">
        <v>0</v>
      </c>
      <c r="F227" s="58">
        <v>0</v>
      </c>
      <c r="G227" s="58">
        <v>0</v>
      </c>
    </row>
    <row r="228" spans="1:7">
      <c r="A228" s="24" t="s">
        <v>336</v>
      </c>
      <c r="B228" s="61">
        <v>1.738</v>
      </c>
      <c r="C228" s="58">
        <f t="shared" si="35"/>
        <v>338.91</v>
      </c>
      <c r="D228" s="59">
        <f>C228*80/100</f>
        <v>271.12800000000004</v>
      </c>
      <c r="E228" s="61">
        <v>0</v>
      </c>
      <c r="F228" s="58">
        <v>0</v>
      </c>
      <c r="G228" s="58">
        <v>0</v>
      </c>
    </row>
    <row r="229" spans="1:7">
      <c r="A229" s="24" t="s">
        <v>337</v>
      </c>
      <c r="B229" s="61">
        <v>2.0699999999999998</v>
      </c>
      <c r="C229" s="58">
        <f t="shared" si="35"/>
        <v>403.65</v>
      </c>
      <c r="D229" s="59">
        <f t="shared" si="32"/>
        <v>322.92</v>
      </c>
      <c r="E229" s="75">
        <v>0.21940000000000001</v>
      </c>
      <c r="F229" s="29">
        <v>174.71</v>
      </c>
      <c r="G229" s="29">
        <v>139.01</v>
      </c>
    </row>
    <row r="230" spans="1:7">
      <c r="A230" s="24" t="s">
        <v>338</v>
      </c>
      <c r="B230" s="61">
        <v>0</v>
      </c>
      <c r="C230" s="58">
        <f>B230*230</f>
        <v>0</v>
      </c>
      <c r="D230" s="59">
        <v>0</v>
      </c>
      <c r="E230" s="75">
        <v>1.5955999999999999</v>
      </c>
      <c r="F230" s="29">
        <v>276.8</v>
      </c>
      <c r="G230" s="29">
        <v>221.43</v>
      </c>
    </row>
    <row r="231" spans="1:7">
      <c r="A231" s="24" t="s">
        <v>339</v>
      </c>
      <c r="B231" s="61">
        <v>1.5</v>
      </c>
      <c r="C231" s="58">
        <f>B231*195</f>
        <v>292.5</v>
      </c>
      <c r="D231" s="59">
        <f t="shared" si="32"/>
        <v>234</v>
      </c>
      <c r="E231" s="75">
        <v>0</v>
      </c>
      <c r="F231" s="29">
        <v>188.81</v>
      </c>
      <c r="G231" s="29">
        <v>151.03</v>
      </c>
    </row>
    <row r="232" spans="1:7">
      <c r="A232" s="30" t="s">
        <v>340</v>
      </c>
      <c r="B232" s="50">
        <v>22.11</v>
      </c>
      <c r="C232" s="51">
        <f>B232*195</f>
        <v>4311.45</v>
      </c>
      <c r="D232" s="54">
        <f t="shared" si="32"/>
        <v>3449.16</v>
      </c>
      <c r="E232" s="77">
        <v>0.83430000000000004</v>
      </c>
      <c r="F232" s="74">
        <v>49.24</v>
      </c>
      <c r="G232" s="74">
        <v>37.72</v>
      </c>
    </row>
    <row r="233" spans="1:7">
      <c r="A233" s="24" t="s">
        <v>341</v>
      </c>
      <c r="B233" s="17">
        <f>SUM(B206:B232)</f>
        <v>54.110999999999997</v>
      </c>
      <c r="C233" s="19">
        <f t="shared" ref="C233:G233" si="38">SUM(C206:C232)</f>
        <v>10551.645</v>
      </c>
      <c r="D233" s="20">
        <f t="shared" si="38"/>
        <v>8441.3159999999989</v>
      </c>
      <c r="E233" s="17">
        <f t="shared" si="38"/>
        <v>8.6304999999999996</v>
      </c>
      <c r="F233" s="19">
        <f t="shared" si="38"/>
        <v>4969.08</v>
      </c>
      <c r="G233" s="19">
        <f t="shared" si="38"/>
        <v>3970.2499999999995</v>
      </c>
    </row>
    <row r="234" spans="1:7">
      <c r="A234" s="26" t="s">
        <v>191</v>
      </c>
      <c r="B234" s="42">
        <f>SUM(B233,B205)</f>
        <v>73.415499999999994</v>
      </c>
      <c r="C234" s="43">
        <f>C205+C233</f>
        <v>14031.855</v>
      </c>
      <c r="D234" s="44">
        <f>D205+D233</f>
        <v>11225.483999999999</v>
      </c>
      <c r="E234" s="42">
        <f>SUM(E205,E233)</f>
        <v>45.292599999999993</v>
      </c>
      <c r="F234" s="43">
        <f>SUM(F233,F205)</f>
        <v>7898.71</v>
      </c>
      <c r="G234" s="43">
        <f>SUM(G233,G205)</f>
        <v>6181.57</v>
      </c>
    </row>
    <row r="235" spans="1:7">
      <c r="A235" s="27" t="s">
        <v>113</v>
      </c>
      <c r="B235" s="45">
        <f t="shared" ref="B235:G235" si="39">SUM(B234,B172)</f>
        <v>5334.5924000000005</v>
      </c>
      <c r="C235" s="46">
        <f t="shared" si="39"/>
        <v>685014.34050000017</v>
      </c>
      <c r="D235" s="47">
        <f t="shared" si="39"/>
        <v>480913.22384999995</v>
      </c>
      <c r="E235" s="45">
        <f t="shared" si="39"/>
        <v>4968.3976019999991</v>
      </c>
      <c r="F235" s="46">
        <f t="shared" si="39"/>
        <v>414048.85000000009</v>
      </c>
      <c r="G235" s="46">
        <f t="shared" si="39"/>
        <v>289931.45000000007</v>
      </c>
    </row>
    <row r="236" spans="1:7" s="4" customFormat="1">
      <c r="A236" s="28"/>
      <c r="B236" s="1"/>
      <c r="C236" s="1"/>
      <c r="D236" s="1"/>
      <c r="E236" s="8"/>
      <c r="F236" s="1"/>
      <c r="G236" s="1"/>
    </row>
    <row r="237" spans="1:7">
      <c r="A237" s="28" t="s">
        <v>234</v>
      </c>
      <c r="B237" s="8"/>
      <c r="C237" s="1"/>
      <c r="D237" s="1"/>
      <c r="E237" s="8"/>
      <c r="F237" s="8"/>
      <c r="G237" s="9"/>
    </row>
    <row r="238" spans="1:7">
      <c r="A238" s="28" t="s">
        <v>232</v>
      </c>
    </row>
    <row r="239" spans="1:7">
      <c r="A239" s="28" t="s">
        <v>282</v>
      </c>
    </row>
    <row r="240" spans="1:7">
      <c r="A240" s="28" t="s">
        <v>235</v>
      </c>
    </row>
    <row r="241" spans="1:1">
      <c r="A241" s="28" t="s">
        <v>233</v>
      </c>
    </row>
    <row r="242" spans="1:1">
      <c r="A242" s="53" t="s">
        <v>343</v>
      </c>
    </row>
  </sheetData>
  <mergeCells count="2">
    <mergeCell ref="C1:D1"/>
    <mergeCell ref="F1:G1"/>
  </mergeCells>
  <printOptions horizontalCentered="1" gridLines="1"/>
  <pageMargins left="0.23622047244094491" right="0.23622047244094491" top="0.49" bottom="0.55000000000000004" header="0.23622047244094491" footer="0.15748031496062992"/>
  <pageSetup paperSize="9" orientation="portrait" r:id="rId1"/>
  <headerFooter alignWithMargins="0">
    <oddHeader>&amp;C&amp;"Book Antiqua,Fett Kursiv"Anbau- und Produktionszahlen der D.O.C. und I.G.T . Weine Südtirols</oddHeader>
    <oddFooter>&amp;L&amp;"Times New Roman,Normale"&amp;9ODC_STAT_01_2015_AV_STAT&amp;R&amp;"Times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G242"/>
  <sheetViews>
    <sheetView tabSelected="1" topLeftCell="A58" zoomScale="120" zoomScaleNormal="120" workbookViewId="0">
      <selection activeCell="A92" sqref="A92"/>
    </sheetView>
  </sheetViews>
  <sheetFormatPr baseColWidth="10" defaultColWidth="11.5703125" defaultRowHeight="12"/>
  <cols>
    <col min="1" max="1" width="41.7109375" style="28" customWidth="1"/>
    <col min="2" max="2" width="8" style="5" bestFit="1" customWidth="1"/>
    <col min="3" max="4" width="8.5703125" style="5" customWidth="1"/>
    <col min="5" max="5" width="9.42578125" style="41" bestFit="1" customWidth="1"/>
    <col min="6" max="7" width="9.7109375" style="5" customWidth="1"/>
    <col min="8" max="16384" width="11.5703125" style="5"/>
  </cols>
  <sheetData>
    <row r="1" spans="1:7" s="3" customFormat="1" ht="27" customHeight="1">
      <c r="A1" s="22"/>
      <c r="B1" s="55"/>
      <c r="C1" s="81" t="s">
        <v>39</v>
      </c>
      <c r="D1" s="81"/>
      <c r="E1" s="39"/>
      <c r="F1" s="81" t="s">
        <v>260</v>
      </c>
      <c r="G1" s="81"/>
    </row>
    <row r="2" spans="1:7" s="2" customFormat="1" ht="50.25" customHeight="1">
      <c r="A2" s="23" t="s">
        <v>40</v>
      </c>
      <c r="B2" s="6" t="s">
        <v>116</v>
      </c>
      <c r="C2" s="7" t="s">
        <v>230</v>
      </c>
      <c r="D2" s="14" t="s">
        <v>231</v>
      </c>
      <c r="E2" s="6" t="s">
        <v>261</v>
      </c>
      <c r="F2" s="7" t="s">
        <v>230</v>
      </c>
      <c r="G2" s="7" t="s">
        <v>231</v>
      </c>
    </row>
    <row r="3" spans="1:7">
      <c r="A3" s="25" t="s">
        <v>76</v>
      </c>
      <c r="B3" s="61">
        <v>101.42</v>
      </c>
      <c r="C3" s="58">
        <v>14198.800000000001</v>
      </c>
      <c r="D3" s="59">
        <v>9939.16</v>
      </c>
      <c r="E3" s="56">
        <v>27.3</v>
      </c>
      <c r="F3" s="29">
        <v>2085</v>
      </c>
      <c r="G3" s="29">
        <v>1456</v>
      </c>
    </row>
    <row r="4" spans="1:7">
      <c r="A4" s="25" t="s">
        <v>303</v>
      </c>
      <c r="B4" s="61">
        <v>0</v>
      </c>
      <c r="C4" s="58">
        <f t="shared" ref="C4" si="0">B4*140</f>
        <v>0</v>
      </c>
      <c r="D4" s="59">
        <v>0</v>
      </c>
      <c r="E4" s="56">
        <v>19.430800000000001</v>
      </c>
      <c r="F4" s="29">
        <v>1242.31</v>
      </c>
      <c r="G4" s="29">
        <v>869.67</v>
      </c>
    </row>
    <row r="5" spans="1:7">
      <c r="A5" s="25" t="s">
        <v>304</v>
      </c>
      <c r="B5" s="61">
        <v>0</v>
      </c>
      <c r="C5" s="58">
        <f t="shared" ref="C5:C7" si="1">B5*140</f>
        <v>0</v>
      </c>
      <c r="D5" s="59">
        <v>0</v>
      </c>
      <c r="E5" s="56">
        <v>23.83</v>
      </c>
      <c r="F5" s="29">
        <v>1864</v>
      </c>
      <c r="G5" s="29">
        <v>1305</v>
      </c>
    </row>
    <row r="6" spans="1:7">
      <c r="A6" s="25" t="s">
        <v>305</v>
      </c>
      <c r="B6" s="61">
        <v>0</v>
      </c>
      <c r="C6" s="58">
        <f t="shared" si="1"/>
        <v>0</v>
      </c>
      <c r="D6" s="59">
        <v>0</v>
      </c>
      <c r="E6" s="56">
        <v>1.3631</v>
      </c>
      <c r="F6" s="29">
        <v>127.55</v>
      </c>
      <c r="G6" s="29">
        <v>89.28</v>
      </c>
    </row>
    <row r="7" spans="1:7">
      <c r="A7" s="25" t="s">
        <v>306</v>
      </c>
      <c r="B7" s="61">
        <v>0</v>
      </c>
      <c r="C7" s="58">
        <f t="shared" si="1"/>
        <v>0</v>
      </c>
      <c r="D7" s="59">
        <v>0</v>
      </c>
      <c r="E7" s="8">
        <v>5.05</v>
      </c>
      <c r="F7" s="1">
        <v>396</v>
      </c>
      <c r="G7" s="1">
        <v>277</v>
      </c>
    </row>
    <row r="8" spans="1:7" s="4" customFormat="1">
      <c r="A8" s="24" t="s">
        <v>76</v>
      </c>
      <c r="B8" s="17">
        <v>101.42</v>
      </c>
      <c r="C8" s="19">
        <v>14198.800000000001</v>
      </c>
      <c r="D8" s="20">
        <v>9939.16</v>
      </c>
      <c r="E8" s="69">
        <f>SUM(E3:E7)</f>
        <v>76.9739</v>
      </c>
      <c r="F8" s="70">
        <f>SUM(F3:F7)</f>
        <v>5714.86</v>
      </c>
      <c r="G8" s="70">
        <f>SUM(G3:G7)</f>
        <v>3996.9500000000003</v>
      </c>
    </row>
    <row r="9" spans="1:7" s="4" customFormat="1">
      <c r="A9" s="24"/>
      <c r="B9" s="32"/>
      <c r="C9" s="33"/>
      <c r="D9" s="34"/>
      <c r="E9" s="40"/>
      <c r="F9" s="33"/>
      <c r="G9" s="35"/>
    </row>
    <row r="10" spans="1:7" s="48" customFormat="1">
      <c r="A10" s="21" t="s">
        <v>41</v>
      </c>
      <c r="B10" s="61">
        <v>326.75</v>
      </c>
      <c r="C10" s="58">
        <v>45745</v>
      </c>
      <c r="D10" s="59">
        <v>32021.5</v>
      </c>
      <c r="E10" s="8">
        <v>10.347799999999999</v>
      </c>
      <c r="F10" s="58">
        <v>851.78</v>
      </c>
      <c r="G10" s="58">
        <v>596.24</v>
      </c>
    </row>
    <row r="11" spans="1:7">
      <c r="A11" s="25" t="s">
        <v>87</v>
      </c>
      <c r="B11" s="61">
        <v>0</v>
      </c>
      <c r="C11" s="58">
        <f t="shared" ref="C11" si="2">B11*140</f>
        <v>0</v>
      </c>
      <c r="D11" s="59">
        <v>0</v>
      </c>
      <c r="E11" s="56">
        <v>44.044932000000017</v>
      </c>
      <c r="F11" s="29">
        <v>4690.46</v>
      </c>
      <c r="G11" s="29">
        <v>3283.45</v>
      </c>
    </row>
    <row r="12" spans="1:7" s="48" customFormat="1">
      <c r="A12" s="21" t="s">
        <v>94</v>
      </c>
      <c r="B12" s="61">
        <v>0</v>
      </c>
      <c r="C12" s="58">
        <f t="shared" ref="C12:C18" si="3">B12*140</f>
        <v>0</v>
      </c>
      <c r="D12" s="59">
        <v>0</v>
      </c>
      <c r="E12" s="8">
        <v>3.7581000000000002</v>
      </c>
      <c r="F12" s="58">
        <v>376.64</v>
      </c>
      <c r="G12" s="58">
        <v>263.68</v>
      </c>
    </row>
    <row r="13" spans="1:7">
      <c r="A13" s="25" t="s">
        <v>115</v>
      </c>
      <c r="B13" s="61">
        <v>0</v>
      </c>
      <c r="C13" s="58">
        <f t="shared" si="3"/>
        <v>0</v>
      </c>
      <c r="D13" s="59">
        <v>0</v>
      </c>
      <c r="E13" s="56">
        <v>12.461983</v>
      </c>
      <c r="F13" s="29">
        <v>1108.75</v>
      </c>
      <c r="G13" s="29">
        <v>776.14</v>
      </c>
    </row>
    <row r="14" spans="1:7">
      <c r="A14" s="25" t="s">
        <v>183</v>
      </c>
      <c r="B14" s="61">
        <v>0</v>
      </c>
      <c r="C14" s="58">
        <f t="shared" si="3"/>
        <v>0</v>
      </c>
      <c r="D14" s="59">
        <v>0</v>
      </c>
      <c r="E14" s="56">
        <v>1.7643</v>
      </c>
      <c r="F14" s="29">
        <v>85</v>
      </c>
      <c r="G14" s="29">
        <v>59.5</v>
      </c>
    </row>
    <row r="15" spans="1:7">
      <c r="A15" s="25" t="s">
        <v>97</v>
      </c>
      <c r="B15" s="61">
        <v>0</v>
      </c>
      <c r="C15" s="58">
        <f t="shared" si="3"/>
        <v>0</v>
      </c>
      <c r="D15" s="59">
        <v>0</v>
      </c>
      <c r="E15" s="56">
        <v>114.76997400000002</v>
      </c>
      <c r="F15" s="29">
        <v>11247.38</v>
      </c>
      <c r="G15" s="29">
        <v>7873.13</v>
      </c>
    </row>
    <row r="16" spans="1:7">
      <c r="A16" s="25" t="s">
        <v>99</v>
      </c>
      <c r="B16" s="61">
        <v>0</v>
      </c>
      <c r="C16" s="58">
        <f t="shared" si="3"/>
        <v>0</v>
      </c>
      <c r="D16" s="59">
        <v>0</v>
      </c>
      <c r="E16" s="56">
        <v>73.759519999999981</v>
      </c>
      <c r="F16" s="29">
        <v>7300.96</v>
      </c>
      <c r="G16" s="29">
        <v>5107.04</v>
      </c>
    </row>
    <row r="17" spans="1:7">
      <c r="A17" s="25" t="s">
        <v>114</v>
      </c>
      <c r="B17" s="61">
        <v>0</v>
      </c>
      <c r="C17" s="58">
        <f t="shared" si="3"/>
        <v>0</v>
      </c>
      <c r="D17" s="59">
        <v>0</v>
      </c>
      <c r="E17" s="56">
        <v>39.173945999999994</v>
      </c>
      <c r="F17" s="29">
        <v>4257.6899999999996</v>
      </c>
      <c r="G17" s="29">
        <v>2979.9</v>
      </c>
    </row>
    <row r="18" spans="1:7">
      <c r="A18" s="25" t="s">
        <v>100</v>
      </c>
      <c r="B18" s="61">
        <v>0</v>
      </c>
      <c r="C18" s="58">
        <f t="shared" si="3"/>
        <v>0</v>
      </c>
      <c r="D18" s="59">
        <v>0</v>
      </c>
      <c r="E18" s="56">
        <v>15.507145000000001</v>
      </c>
      <c r="F18" s="29">
        <v>1508.1</v>
      </c>
      <c r="G18" s="29">
        <v>1052.42</v>
      </c>
    </row>
    <row r="19" spans="1:7" s="4" customFormat="1">
      <c r="A19" s="24" t="s">
        <v>218</v>
      </c>
      <c r="B19" s="17">
        <v>326.75</v>
      </c>
      <c r="C19" s="19">
        <v>45745</v>
      </c>
      <c r="D19" s="20">
        <v>32021.5</v>
      </c>
      <c r="E19" s="17">
        <f t="shared" ref="E19:G19" si="4">SUM(E10:E18)</f>
        <v>315.58769999999998</v>
      </c>
      <c r="F19" s="19">
        <f t="shared" si="4"/>
        <v>31426.759999999995</v>
      </c>
      <c r="G19" s="19">
        <f t="shared" si="4"/>
        <v>21991.5</v>
      </c>
    </row>
    <row r="20" spans="1:7" s="4" customFormat="1">
      <c r="A20" s="24"/>
      <c r="B20" s="32"/>
      <c r="C20" s="33"/>
      <c r="D20" s="34"/>
      <c r="E20" s="32"/>
      <c r="F20" s="33"/>
      <c r="G20" s="33"/>
    </row>
    <row r="21" spans="1:7">
      <c r="A21" s="25" t="s">
        <v>42</v>
      </c>
      <c r="B21" s="57">
        <v>194.6627</v>
      </c>
      <c r="C21" s="58">
        <f>B21*125</f>
        <v>24332.837500000001</v>
      </c>
      <c r="D21" s="59">
        <f>C21*70/100</f>
        <v>17032.986250000002</v>
      </c>
      <c r="E21" s="56">
        <v>95.447594999999993</v>
      </c>
      <c r="F21" s="29">
        <v>8320.49</v>
      </c>
      <c r="G21" s="29">
        <v>5822.56</v>
      </c>
    </row>
    <row r="22" spans="1:7">
      <c r="A22" s="25" t="s">
        <v>105</v>
      </c>
      <c r="B22" s="61">
        <v>0</v>
      </c>
      <c r="C22" s="58">
        <v>0</v>
      </c>
      <c r="D22" s="59">
        <v>0</v>
      </c>
      <c r="E22" s="56">
        <v>92.122005999999999</v>
      </c>
      <c r="F22" s="29">
        <v>8912.91</v>
      </c>
      <c r="G22" s="29">
        <v>6228.02</v>
      </c>
    </row>
    <row r="23" spans="1:7" s="4" customFormat="1">
      <c r="A23" s="24" t="s">
        <v>219</v>
      </c>
      <c r="B23" s="17">
        <f t="shared" ref="B23:G23" si="5">SUM(B21:B22)</f>
        <v>194.6627</v>
      </c>
      <c r="C23" s="19">
        <f t="shared" si="5"/>
        <v>24332.837500000001</v>
      </c>
      <c r="D23" s="20">
        <f t="shared" si="5"/>
        <v>17032.986250000002</v>
      </c>
      <c r="E23" s="69">
        <f t="shared" si="5"/>
        <v>187.56960099999998</v>
      </c>
      <c r="F23" s="70">
        <f t="shared" si="5"/>
        <v>17233.400000000001</v>
      </c>
      <c r="G23" s="19">
        <f t="shared" si="5"/>
        <v>12050.580000000002</v>
      </c>
    </row>
    <row r="24" spans="1:7" s="4" customFormat="1">
      <c r="A24" s="24"/>
      <c r="B24" s="32"/>
      <c r="C24" s="33"/>
      <c r="D24" s="34"/>
      <c r="E24" s="40"/>
      <c r="F24" s="36"/>
      <c r="G24" s="33"/>
    </row>
    <row r="25" spans="1:7" s="4" customFormat="1">
      <c r="A25" s="24" t="s">
        <v>43</v>
      </c>
      <c r="B25" s="63">
        <v>1.7426999999999999</v>
      </c>
      <c r="C25" s="19">
        <f>B25*130</f>
        <v>226.55099999999999</v>
      </c>
      <c r="D25" s="20">
        <f>C25*70/100</f>
        <v>158.5857</v>
      </c>
      <c r="E25" s="63">
        <v>0.98360000000000003</v>
      </c>
      <c r="F25" s="66">
        <v>91.44</v>
      </c>
      <c r="G25" s="66">
        <v>63.92</v>
      </c>
    </row>
    <row r="26" spans="1:7" s="4" customFormat="1">
      <c r="A26" s="24"/>
      <c r="B26" s="32"/>
      <c r="C26" s="33"/>
      <c r="D26" s="34"/>
      <c r="E26" s="32"/>
      <c r="F26" s="33"/>
      <c r="G26" s="33"/>
    </row>
    <row r="27" spans="1:7">
      <c r="A27" s="25" t="s">
        <v>44</v>
      </c>
      <c r="B27" s="57">
        <v>497.92110000000002</v>
      </c>
      <c r="C27" s="58">
        <f>B27*130</f>
        <v>64729.743000000002</v>
      </c>
      <c r="D27" s="59">
        <f>C27*70/100</f>
        <v>45310.820099999997</v>
      </c>
      <c r="E27" s="56">
        <v>467.38589100000002</v>
      </c>
      <c r="F27" s="29">
        <v>41744.89</v>
      </c>
      <c r="G27" s="29">
        <v>29187.119999999999</v>
      </c>
    </row>
    <row r="28" spans="1:7">
      <c r="A28" s="28" t="s">
        <v>262</v>
      </c>
      <c r="B28" s="61">
        <v>0</v>
      </c>
      <c r="C28" s="58">
        <v>0</v>
      </c>
      <c r="D28" s="59">
        <v>0</v>
      </c>
      <c r="E28" s="56">
        <v>0.103629</v>
      </c>
      <c r="F28" s="29">
        <v>7.5</v>
      </c>
      <c r="G28" s="29">
        <v>2.31</v>
      </c>
    </row>
    <row r="29" spans="1:7">
      <c r="A29" s="25" t="s">
        <v>247</v>
      </c>
      <c r="B29" s="61">
        <v>0</v>
      </c>
      <c r="C29" s="58">
        <v>0</v>
      </c>
      <c r="D29" s="59">
        <v>0</v>
      </c>
      <c r="E29" s="56">
        <v>1.4728000000000001</v>
      </c>
      <c r="F29" s="29">
        <v>87.47</v>
      </c>
      <c r="G29" s="29">
        <v>58.82</v>
      </c>
    </row>
    <row r="30" spans="1:7">
      <c r="A30" s="25" t="s">
        <v>88</v>
      </c>
      <c r="B30" s="61">
        <v>0</v>
      </c>
      <c r="C30" s="58">
        <v>0</v>
      </c>
      <c r="D30" s="59">
        <v>0</v>
      </c>
      <c r="E30" s="56">
        <v>3.5471790000000003</v>
      </c>
      <c r="F30" s="29">
        <v>261.73</v>
      </c>
      <c r="G30" s="29">
        <v>183.22</v>
      </c>
    </row>
    <row r="31" spans="1:7" s="4" customFormat="1">
      <c r="A31" s="24" t="s">
        <v>220</v>
      </c>
      <c r="B31" s="17">
        <f t="shared" ref="B31:G31" si="6">SUM(B27:B30)</f>
        <v>497.92110000000002</v>
      </c>
      <c r="C31" s="19">
        <f t="shared" si="6"/>
        <v>64729.743000000002</v>
      </c>
      <c r="D31" s="20">
        <f t="shared" si="6"/>
        <v>45310.820099999997</v>
      </c>
      <c r="E31" s="17">
        <f t="shared" si="6"/>
        <v>472.50949900000006</v>
      </c>
      <c r="F31" s="19">
        <f t="shared" si="6"/>
        <v>42101.590000000004</v>
      </c>
      <c r="G31" s="19">
        <f t="shared" si="6"/>
        <v>29431.47</v>
      </c>
    </row>
    <row r="32" spans="1:7" s="4" customFormat="1">
      <c r="A32" s="24"/>
      <c r="B32" s="32"/>
      <c r="C32" s="33"/>
      <c r="D32" s="34"/>
      <c r="E32" s="32"/>
      <c r="F32" s="33"/>
      <c r="G32" s="33"/>
    </row>
    <row r="33" spans="1:7">
      <c r="A33" s="25" t="s">
        <v>56</v>
      </c>
      <c r="B33" s="61">
        <v>517.08000000000004</v>
      </c>
      <c r="C33" s="58">
        <f>B33*120</f>
        <v>62049.600000000006</v>
      </c>
      <c r="D33" s="59">
        <f>C33*70/100</f>
        <v>43434.720000000001</v>
      </c>
      <c r="E33" s="56">
        <v>500.50819299999995</v>
      </c>
      <c r="F33" s="29">
        <v>33265.730000000003</v>
      </c>
      <c r="G33" s="29">
        <v>23269.88</v>
      </c>
    </row>
    <row r="34" spans="1:7">
      <c r="A34" s="25" t="s">
        <v>286</v>
      </c>
      <c r="B34" s="61">
        <v>0</v>
      </c>
      <c r="C34" s="58">
        <v>0</v>
      </c>
      <c r="D34" s="59">
        <v>0</v>
      </c>
      <c r="E34" s="56">
        <v>0.89910900000000005</v>
      </c>
      <c r="F34" s="29">
        <v>51.02</v>
      </c>
      <c r="G34" s="29">
        <v>17</v>
      </c>
    </row>
    <row r="35" spans="1:7">
      <c r="A35" s="25" t="s">
        <v>287</v>
      </c>
      <c r="B35" s="61">
        <v>0</v>
      </c>
      <c r="C35" s="58">
        <v>0</v>
      </c>
      <c r="D35" s="59">
        <v>0</v>
      </c>
      <c r="E35" s="56">
        <v>2.0825999999999998</v>
      </c>
      <c r="F35" s="29">
        <v>131.02000000000001</v>
      </c>
      <c r="G35" s="29">
        <v>54.57</v>
      </c>
    </row>
    <row r="36" spans="1:7" s="4" customFormat="1">
      <c r="A36" s="24" t="s">
        <v>221</v>
      </c>
      <c r="B36" s="17">
        <f t="shared" ref="B36:G36" si="7">SUM(B33:B35)</f>
        <v>517.08000000000004</v>
      </c>
      <c r="C36" s="19">
        <f t="shared" si="7"/>
        <v>62049.600000000006</v>
      </c>
      <c r="D36" s="20">
        <f t="shared" si="7"/>
        <v>43434.720000000001</v>
      </c>
      <c r="E36" s="17">
        <f t="shared" si="7"/>
        <v>503.48990199999997</v>
      </c>
      <c r="F36" s="19">
        <f t="shared" si="7"/>
        <v>33447.769999999997</v>
      </c>
      <c r="G36" s="19">
        <f t="shared" si="7"/>
        <v>23341.45</v>
      </c>
    </row>
    <row r="37" spans="1:7" s="4" customFormat="1">
      <c r="A37" s="24"/>
      <c r="B37" s="32"/>
      <c r="C37" s="33"/>
      <c r="D37" s="34"/>
      <c r="E37" s="32"/>
      <c r="F37" s="33"/>
      <c r="G37" s="33"/>
    </row>
    <row r="38" spans="1:7">
      <c r="A38" s="25" t="s">
        <v>48</v>
      </c>
      <c r="B38" s="57">
        <v>88.052499999999995</v>
      </c>
      <c r="C38" s="58">
        <f>B38*100</f>
        <v>8805.25</v>
      </c>
      <c r="D38" s="59">
        <f>C38*70/100</f>
        <v>6163.6750000000002</v>
      </c>
      <c r="E38" s="56">
        <v>76.79277900000001</v>
      </c>
      <c r="F38" s="29">
        <v>5298.87</v>
      </c>
      <c r="G38" s="29">
        <v>3698.19</v>
      </c>
    </row>
    <row r="39" spans="1:7">
      <c r="A39" s="25" t="s">
        <v>163</v>
      </c>
      <c r="B39" s="61">
        <v>0</v>
      </c>
      <c r="C39" s="58">
        <v>0</v>
      </c>
      <c r="D39" s="59">
        <v>0</v>
      </c>
      <c r="E39" s="56">
        <v>3.0846970000000002</v>
      </c>
      <c r="F39" s="29">
        <v>199.62</v>
      </c>
      <c r="G39" s="29">
        <v>79.64</v>
      </c>
    </row>
    <row r="40" spans="1:7">
      <c r="A40" s="25" t="s">
        <v>264</v>
      </c>
      <c r="B40" s="61">
        <v>0</v>
      </c>
      <c r="C40" s="58">
        <v>0</v>
      </c>
      <c r="D40" s="59">
        <v>0</v>
      </c>
      <c r="E40" s="56">
        <v>0.16262399999999999</v>
      </c>
      <c r="F40" s="29">
        <v>12.8</v>
      </c>
      <c r="G40" s="29">
        <v>6.4</v>
      </c>
    </row>
    <row r="41" spans="1:7" s="4" customFormat="1">
      <c r="A41" s="24" t="s">
        <v>222</v>
      </c>
      <c r="B41" s="17">
        <f>B38</f>
        <v>88.052499999999995</v>
      </c>
      <c r="C41" s="19">
        <f>C38</f>
        <v>8805.25</v>
      </c>
      <c r="D41" s="20">
        <f>D38</f>
        <v>6163.6750000000002</v>
      </c>
      <c r="E41" s="17">
        <f>SUM(E38:E40)</f>
        <v>80.04010000000001</v>
      </c>
      <c r="F41" s="19">
        <f t="shared" ref="F41:G41" si="8">SUM(F38:F40)</f>
        <v>5511.29</v>
      </c>
      <c r="G41" s="19">
        <f t="shared" si="8"/>
        <v>3784.23</v>
      </c>
    </row>
    <row r="42" spans="1:7" s="4" customFormat="1">
      <c r="A42" s="24"/>
      <c r="B42" s="32"/>
      <c r="C42" s="33"/>
      <c r="D42" s="34"/>
      <c r="E42" s="32"/>
      <c r="F42" s="33"/>
      <c r="G42" s="33"/>
    </row>
    <row r="43" spans="1:7" s="4" customFormat="1">
      <c r="A43" s="24" t="s">
        <v>83</v>
      </c>
      <c r="B43" s="64">
        <v>22.235499999999998</v>
      </c>
      <c r="C43" s="19">
        <f>B43*120</f>
        <v>2668.2599999999998</v>
      </c>
      <c r="D43" s="20">
        <f>C43*70/100</f>
        <v>1867.7819999999999</v>
      </c>
      <c r="E43" s="63">
        <v>21.116599999999998</v>
      </c>
      <c r="F43" s="66">
        <v>1544.94</v>
      </c>
      <c r="G43" s="66">
        <v>1078.0999999999999</v>
      </c>
    </row>
    <row r="44" spans="1:7" s="4" customFormat="1">
      <c r="A44" s="24"/>
      <c r="B44" s="32"/>
      <c r="C44" s="33"/>
      <c r="D44" s="34"/>
      <c r="E44" s="32"/>
      <c r="F44" s="33"/>
      <c r="G44" s="33"/>
    </row>
    <row r="45" spans="1:7" s="4" customFormat="1">
      <c r="A45" s="24" t="s">
        <v>104</v>
      </c>
      <c r="B45" s="62">
        <v>142.71469999999999</v>
      </c>
      <c r="C45" s="19">
        <f>B45*130</f>
        <v>18552.911</v>
      </c>
      <c r="D45" s="20">
        <f>C45*70/100</f>
        <v>12987.037700000001</v>
      </c>
      <c r="E45" s="63">
        <v>139.18360000000001</v>
      </c>
      <c r="F45" s="66">
        <v>11876.47</v>
      </c>
      <c r="G45" s="66">
        <v>8312.67</v>
      </c>
    </row>
    <row r="46" spans="1:7" s="4" customFormat="1">
      <c r="A46" s="24"/>
      <c r="B46" s="32"/>
      <c r="C46" s="33"/>
      <c r="D46" s="34"/>
      <c r="E46" s="32"/>
      <c r="F46" s="33"/>
      <c r="G46" s="33"/>
    </row>
    <row r="47" spans="1:7" s="4" customFormat="1">
      <c r="A47" s="24" t="s">
        <v>52</v>
      </c>
      <c r="B47" s="17">
        <v>38</v>
      </c>
      <c r="C47" s="19">
        <f>B47*130</f>
        <v>4940</v>
      </c>
      <c r="D47" s="20">
        <f>C47*70/100</f>
        <v>3458</v>
      </c>
      <c r="E47" s="63">
        <v>35.7134</v>
      </c>
      <c r="F47" s="66">
        <v>2654.19</v>
      </c>
      <c r="G47" s="66">
        <v>1856.56</v>
      </c>
    </row>
    <row r="48" spans="1:7" s="4" customFormat="1">
      <c r="A48" s="24"/>
      <c r="B48" s="17"/>
      <c r="C48" s="19"/>
      <c r="D48" s="20"/>
      <c r="E48" s="32"/>
      <c r="F48" s="33"/>
      <c r="G48" s="33"/>
    </row>
    <row r="49" spans="1:7" s="4" customFormat="1">
      <c r="A49" s="25" t="s">
        <v>223</v>
      </c>
      <c r="B49" s="56">
        <v>611.64769999999999</v>
      </c>
      <c r="C49" s="58">
        <f>B49*130</f>
        <v>79514.201000000001</v>
      </c>
      <c r="D49" s="59">
        <f>C49*70/100</f>
        <v>55659.940700000006</v>
      </c>
      <c r="E49" s="56">
        <v>592.30190000000005</v>
      </c>
      <c r="F49" s="29">
        <v>60199.6</v>
      </c>
      <c r="G49" s="29">
        <v>42132.99</v>
      </c>
    </row>
    <row r="50" spans="1:7" s="4" customFormat="1">
      <c r="A50" s="25" t="s">
        <v>284</v>
      </c>
      <c r="B50" s="61">
        <v>0</v>
      </c>
      <c r="C50" s="58">
        <v>0</v>
      </c>
      <c r="D50" s="59">
        <v>0</v>
      </c>
      <c r="E50" s="56">
        <v>0.20130000000000001</v>
      </c>
      <c r="F50" s="29">
        <v>25.8</v>
      </c>
      <c r="G50" s="29">
        <v>18.059999999999999</v>
      </c>
    </row>
    <row r="51" spans="1:7" s="4" customFormat="1">
      <c r="A51" s="24" t="s">
        <v>223</v>
      </c>
      <c r="B51" s="63">
        <v>611.64769999999999</v>
      </c>
      <c r="C51" s="19">
        <f>SUM(C49:C50)</f>
        <v>79514.201000000001</v>
      </c>
      <c r="D51" s="20">
        <f>SUM(D49:D50)</f>
        <v>55659.940700000006</v>
      </c>
      <c r="E51" s="17">
        <f>SUM(E49:E50)</f>
        <v>592.50319999999999</v>
      </c>
      <c r="F51" s="19">
        <f t="shared" ref="F51:G51" si="9">SUM(F49:F50)</f>
        <v>60225.4</v>
      </c>
      <c r="G51" s="19">
        <f t="shared" si="9"/>
        <v>42151.049999999996</v>
      </c>
    </row>
    <row r="52" spans="1:7" s="4" customFormat="1">
      <c r="A52" s="24"/>
      <c r="B52" s="32"/>
      <c r="C52" s="33"/>
      <c r="D52" s="34"/>
      <c r="E52" s="32"/>
      <c r="F52" s="33"/>
      <c r="G52" s="33"/>
    </row>
    <row r="53" spans="1:7">
      <c r="A53" s="25" t="s">
        <v>54</v>
      </c>
      <c r="B53" s="57">
        <v>307.14859999999999</v>
      </c>
      <c r="C53" s="58">
        <f>B53*130</f>
        <v>39929.317999999999</v>
      </c>
      <c r="D53" s="59">
        <f>C53*70/100</f>
        <v>27950.522599999997</v>
      </c>
      <c r="E53" s="56">
        <v>295.51004499999999</v>
      </c>
      <c r="F53" s="29">
        <v>23501.29</v>
      </c>
      <c r="G53" s="29">
        <v>16404.16</v>
      </c>
    </row>
    <row r="54" spans="1:7">
      <c r="A54" s="25" t="s">
        <v>162</v>
      </c>
      <c r="B54" s="61">
        <v>0</v>
      </c>
      <c r="C54" s="58">
        <v>0</v>
      </c>
      <c r="D54" s="59">
        <v>0</v>
      </c>
      <c r="E54" s="56">
        <v>0.37645500000000004</v>
      </c>
      <c r="F54" s="29">
        <v>23.93</v>
      </c>
      <c r="G54" s="29">
        <v>7.36</v>
      </c>
    </row>
    <row r="55" spans="1:7" s="4" customFormat="1">
      <c r="A55" s="24" t="s">
        <v>224</v>
      </c>
      <c r="B55" s="17">
        <f>B53</f>
        <v>307.14859999999999</v>
      </c>
      <c r="C55" s="19">
        <f>C53</f>
        <v>39929.317999999999</v>
      </c>
      <c r="D55" s="20">
        <f>D53</f>
        <v>27950.522599999997</v>
      </c>
      <c r="E55" s="17">
        <f>SUM(E53:E54)</f>
        <v>295.88650000000001</v>
      </c>
      <c r="F55" s="19">
        <f>SUM(F53:F54)</f>
        <v>23525.22</v>
      </c>
      <c r="G55" s="19">
        <f>SUM(G53:G54)</f>
        <v>16411.52</v>
      </c>
    </row>
    <row r="56" spans="1:7" s="4" customFormat="1">
      <c r="A56" s="24"/>
      <c r="B56" s="32"/>
      <c r="C56" s="33"/>
      <c r="D56" s="34"/>
      <c r="E56" s="32"/>
      <c r="F56" s="33"/>
      <c r="G56" s="33"/>
    </row>
    <row r="57" spans="1:7" s="4" customFormat="1">
      <c r="A57" s="24" t="s">
        <v>84</v>
      </c>
      <c r="B57" s="17">
        <v>2.42</v>
      </c>
      <c r="C57" s="19">
        <f>B57*130</f>
        <v>314.59999999999997</v>
      </c>
      <c r="D57" s="20">
        <f>C57*70/100</f>
        <v>220.21999999999997</v>
      </c>
      <c r="E57" s="63">
        <v>2.1648999999999998</v>
      </c>
      <c r="F57" s="66">
        <v>215.71</v>
      </c>
      <c r="G57" s="66">
        <v>151</v>
      </c>
    </row>
    <row r="58" spans="1:7" s="4" customFormat="1">
      <c r="A58" s="24"/>
      <c r="B58" s="32"/>
      <c r="C58" s="33"/>
      <c r="D58" s="34"/>
      <c r="E58" s="32"/>
      <c r="F58" s="33"/>
      <c r="G58" s="33"/>
    </row>
    <row r="59" spans="1:7">
      <c r="A59" s="25" t="s">
        <v>50</v>
      </c>
      <c r="B59" s="57">
        <v>435.65120000000002</v>
      </c>
      <c r="C59" s="58">
        <f>B59*130</f>
        <v>56634.656000000003</v>
      </c>
      <c r="D59" s="59">
        <f>C59*70/100</f>
        <v>39644.2592</v>
      </c>
      <c r="E59" s="56">
        <v>410.1182</v>
      </c>
      <c r="F59" s="29">
        <v>34783.050000000003</v>
      </c>
      <c r="G59" s="29">
        <v>24325.62</v>
      </c>
    </row>
    <row r="60" spans="1:7">
      <c r="A60" s="25" t="s">
        <v>90</v>
      </c>
      <c r="B60" s="61">
        <v>0</v>
      </c>
      <c r="C60" s="58">
        <v>0</v>
      </c>
      <c r="D60" s="59">
        <v>0</v>
      </c>
      <c r="E60" s="56">
        <v>0.55579999999999996</v>
      </c>
      <c r="F60" s="29">
        <v>62</v>
      </c>
      <c r="G60" s="29">
        <v>43.4</v>
      </c>
    </row>
    <row r="61" spans="1:7" s="4" customFormat="1">
      <c r="A61" s="24" t="s">
        <v>225</v>
      </c>
      <c r="B61" s="17">
        <f>B59</f>
        <v>435.65120000000002</v>
      </c>
      <c r="C61" s="19">
        <f>C59</f>
        <v>56634.656000000003</v>
      </c>
      <c r="D61" s="20">
        <f>D59</f>
        <v>39644.2592</v>
      </c>
      <c r="E61" s="17">
        <f>SUM(E59:E60)</f>
        <v>410.67399999999998</v>
      </c>
      <c r="F61" s="19">
        <f>SUM(F59:F60)</f>
        <v>34845.050000000003</v>
      </c>
      <c r="G61" s="19">
        <f>SUM(G59:G60)</f>
        <v>24369.02</v>
      </c>
    </row>
    <row r="62" spans="1:7" s="4" customFormat="1">
      <c r="A62" s="24"/>
      <c r="B62" s="32"/>
      <c r="C62" s="33"/>
      <c r="D62" s="34"/>
      <c r="E62" s="32"/>
      <c r="F62" s="33"/>
      <c r="G62" s="33"/>
    </row>
    <row r="63" spans="1:7" s="4" customFormat="1">
      <c r="A63" s="24" t="s">
        <v>53</v>
      </c>
      <c r="B63" s="63">
        <v>0.23</v>
      </c>
      <c r="C63" s="19">
        <f>B63*130</f>
        <v>29.900000000000002</v>
      </c>
      <c r="D63" s="20">
        <f>C63*70/100</f>
        <v>20.93</v>
      </c>
      <c r="E63" s="63">
        <v>0.2271</v>
      </c>
      <c r="F63" s="66">
        <v>20.84</v>
      </c>
      <c r="G63" s="66">
        <v>14.59</v>
      </c>
    </row>
    <row r="64" spans="1:7" s="4" customFormat="1">
      <c r="A64" s="24"/>
      <c r="B64" s="32"/>
      <c r="C64" s="33"/>
      <c r="D64" s="34"/>
      <c r="E64" s="32"/>
      <c r="F64" s="33"/>
      <c r="G64" s="33"/>
    </row>
    <row r="65" spans="1:7">
      <c r="A65" s="25" t="s">
        <v>51</v>
      </c>
      <c r="B65" s="56">
        <v>396.9255</v>
      </c>
      <c r="C65" s="58">
        <f>B65*120</f>
        <v>47631.06</v>
      </c>
      <c r="D65" s="59">
        <f>C65*70/100</f>
        <v>33341.741999999998</v>
      </c>
      <c r="E65" s="56">
        <v>346.113428</v>
      </c>
      <c r="F65" s="29">
        <v>21751.66</v>
      </c>
      <c r="G65" s="29">
        <v>15170.61</v>
      </c>
    </row>
    <row r="66" spans="1:7">
      <c r="A66" s="25" t="s">
        <v>288</v>
      </c>
      <c r="B66" s="61">
        <v>0</v>
      </c>
      <c r="C66" s="58">
        <v>0</v>
      </c>
      <c r="D66" s="59">
        <v>0</v>
      </c>
      <c r="E66" s="56">
        <v>13.567428999999997</v>
      </c>
      <c r="F66" s="29">
        <v>860.57</v>
      </c>
      <c r="G66" s="29">
        <v>602.04999999999995</v>
      </c>
    </row>
    <row r="67" spans="1:7">
      <c r="A67" s="25" t="s">
        <v>161</v>
      </c>
      <c r="B67" s="61">
        <v>0</v>
      </c>
      <c r="C67" s="58">
        <v>0</v>
      </c>
      <c r="D67" s="59">
        <v>0</v>
      </c>
      <c r="E67" s="56">
        <v>7.1136369999999998</v>
      </c>
      <c r="F67" s="29">
        <v>401.77</v>
      </c>
      <c r="G67" s="29">
        <v>279.23</v>
      </c>
    </row>
    <row r="68" spans="1:7">
      <c r="A68" s="25" t="s">
        <v>103</v>
      </c>
      <c r="B68" s="61">
        <v>0</v>
      </c>
      <c r="C68" s="58">
        <v>0</v>
      </c>
      <c r="D68" s="59">
        <v>0</v>
      </c>
      <c r="E68" s="56">
        <v>1.2167070000000002</v>
      </c>
      <c r="F68" s="29">
        <v>92.8</v>
      </c>
      <c r="G68" s="29">
        <v>64.959999999999994</v>
      </c>
    </row>
    <row r="69" spans="1:7" s="4" customFormat="1">
      <c r="A69" s="24" t="s">
        <v>226</v>
      </c>
      <c r="B69" s="17">
        <f>B65</f>
        <v>396.9255</v>
      </c>
      <c r="C69" s="19">
        <f>C65</f>
        <v>47631.06</v>
      </c>
      <c r="D69" s="20">
        <f>D65</f>
        <v>33341.741999999998</v>
      </c>
      <c r="E69" s="17">
        <f>SUM(E65:E68)</f>
        <v>368.01120099999997</v>
      </c>
      <c r="F69" s="19">
        <f>SUM(F65:F68)</f>
        <v>23106.799999999999</v>
      </c>
      <c r="G69" s="19">
        <f>SUM(G65:G68)</f>
        <v>16116.849999999999</v>
      </c>
    </row>
    <row r="70" spans="1:7" s="4" customFormat="1">
      <c r="A70" s="24"/>
      <c r="B70" s="32"/>
      <c r="C70" s="33"/>
      <c r="D70" s="34"/>
      <c r="E70" s="32"/>
      <c r="F70" s="33"/>
      <c r="G70" s="33"/>
    </row>
    <row r="71" spans="1:7">
      <c r="A71" s="25" t="s">
        <v>227</v>
      </c>
      <c r="B71" s="56">
        <v>157.88470000000001</v>
      </c>
      <c r="C71" s="58">
        <f>B71*110</f>
        <v>17367.317000000003</v>
      </c>
      <c r="D71" s="59">
        <f>C71*70/100</f>
        <v>12157.121900000002</v>
      </c>
      <c r="E71" s="8">
        <v>134.87</v>
      </c>
      <c r="F71" s="58">
        <v>8375</v>
      </c>
      <c r="G71" s="9">
        <v>5848</v>
      </c>
    </row>
    <row r="72" spans="1:7">
      <c r="A72" s="25" t="s">
        <v>248</v>
      </c>
      <c r="B72" s="1">
        <v>0</v>
      </c>
      <c r="C72" s="1">
        <v>0</v>
      </c>
      <c r="D72" s="60">
        <v>0</v>
      </c>
      <c r="E72" s="61">
        <v>4.4800000000000004</v>
      </c>
      <c r="F72" s="58">
        <v>216</v>
      </c>
      <c r="G72" s="58">
        <v>150</v>
      </c>
    </row>
    <row r="73" spans="1:7" s="4" customFormat="1">
      <c r="A73" s="24" t="s">
        <v>227</v>
      </c>
      <c r="B73" s="17">
        <f>SUM(B71:B72)</f>
        <v>157.88470000000001</v>
      </c>
      <c r="C73" s="19">
        <f>C71</f>
        <v>17367.317000000003</v>
      </c>
      <c r="D73" s="20">
        <f>D71</f>
        <v>12157.121900000002</v>
      </c>
      <c r="E73" s="17">
        <v>139.35</v>
      </c>
      <c r="F73" s="19">
        <v>8591</v>
      </c>
      <c r="G73" s="19">
        <v>5998</v>
      </c>
    </row>
    <row r="74" spans="1:7" s="4" customFormat="1">
      <c r="A74" s="24"/>
      <c r="B74" s="32"/>
      <c r="C74" s="33"/>
      <c r="D74" s="34"/>
      <c r="E74" s="40"/>
      <c r="F74" s="33"/>
      <c r="G74" s="33"/>
    </row>
    <row r="75" spans="1:7">
      <c r="A75" s="25" t="s">
        <v>45</v>
      </c>
      <c r="B75" s="57">
        <v>451.13760000000002</v>
      </c>
      <c r="C75" s="58">
        <f>B75*140</f>
        <v>63159.264000000003</v>
      </c>
      <c r="D75" s="59">
        <f>C75*70/100</f>
        <v>44211.484800000006</v>
      </c>
      <c r="E75" s="78">
        <v>264.30531799999994</v>
      </c>
      <c r="F75" s="79">
        <v>21333.45</v>
      </c>
      <c r="G75" s="79">
        <v>14906.07</v>
      </c>
    </row>
    <row r="76" spans="1:7">
      <c r="A76" s="25" t="s">
        <v>302</v>
      </c>
      <c r="B76" s="61">
        <v>0</v>
      </c>
      <c r="C76" s="58">
        <v>0</v>
      </c>
      <c r="D76" s="59">
        <v>0</v>
      </c>
      <c r="E76" s="78">
        <v>89.092950000000002</v>
      </c>
      <c r="F76" s="79">
        <v>7940.15</v>
      </c>
      <c r="G76" s="79">
        <v>5553.41</v>
      </c>
    </row>
    <row r="77" spans="1:7">
      <c r="A77" s="25" t="s">
        <v>120</v>
      </c>
      <c r="B77" s="61">
        <v>0</v>
      </c>
      <c r="C77" s="58">
        <v>0</v>
      </c>
      <c r="D77" s="59">
        <v>0</v>
      </c>
      <c r="E77" s="75">
        <v>21.582839</v>
      </c>
      <c r="F77" s="80">
        <v>2115.38</v>
      </c>
      <c r="G77" s="80">
        <v>1477.63</v>
      </c>
    </row>
    <row r="78" spans="1:7">
      <c r="A78" s="25" t="s">
        <v>310</v>
      </c>
      <c r="B78" s="61">
        <v>0</v>
      </c>
      <c r="C78" s="58">
        <v>0</v>
      </c>
      <c r="D78" s="59">
        <v>0</v>
      </c>
      <c r="E78" s="75">
        <v>7.1508580000000004</v>
      </c>
      <c r="F78" s="80">
        <v>641.09</v>
      </c>
      <c r="G78" s="80">
        <v>448.76</v>
      </c>
    </row>
    <row r="79" spans="1:7">
      <c r="A79" s="25" t="s">
        <v>158</v>
      </c>
      <c r="B79" s="61">
        <v>0</v>
      </c>
      <c r="C79" s="58">
        <v>0</v>
      </c>
      <c r="D79" s="59">
        <v>0</v>
      </c>
      <c r="E79" s="56">
        <v>47.966234</v>
      </c>
      <c r="F79" s="29">
        <v>4149.41</v>
      </c>
      <c r="G79" s="29">
        <v>2899.62</v>
      </c>
    </row>
    <row r="80" spans="1:7" s="4" customFormat="1">
      <c r="A80" s="24" t="s">
        <v>45</v>
      </c>
      <c r="B80" s="17">
        <f>B75</f>
        <v>451.13760000000002</v>
      </c>
      <c r="C80" s="19">
        <f>C75</f>
        <v>63159.264000000003</v>
      </c>
      <c r="D80" s="20">
        <f>D75</f>
        <v>44211.484800000006</v>
      </c>
      <c r="E80" s="17">
        <f>SUM(E75:E79)</f>
        <v>430.09819899999991</v>
      </c>
      <c r="F80" s="19">
        <f>SUM(F75:F79)</f>
        <v>36179.479999999996</v>
      </c>
      <c r="G80" s="19">
        <f>SUM(G75:G79)</f>
        <v>25285.489999999998</v>
      </c>
    </row>
    <row r="81" spans="1:7" s="4" customFormat="1">
      <c r="A81" s="24"/>
      <c r="B81" s="32"/>
      <c r="C81" s="33"/>
      <c r="D81" s="34"/>
      <c r="E81" s="32"/>
      <c r="F81" s="33"/>
      <c r="G81" s="33"/>
    </row>
    <row r="82" spans="1:7" s="4" customFormat="1">
      <c r="A82" s="24" t="s">
        <v>46</v>
      </c>
      <c r="B82" s="17">
        <v>0.9708</v>
      </c>
      <c r="C82" s="19">
        <f>B82*110</f>
        <v>106.788</v>
      </c>
      <c r="D82" s="20">
        <f>C82*70/100</f>
        <v>74.751599999999996</v>
      </c>
      <c r="E82" s="63">
        <v>0.62319999999999998</v>
      </c>
      <c r="F82" s="66">
        <v>42.4</v>
      </c>
      <c r="G82" s="66">
        <v>29.68</v>
      </c>
    </row>
    <row r="83" spans="1:7" s="4" customFormat="1">
      <c r="A83" s="24"/>
      <c r="B83" s="32"/>
      <c r="C83" s="33"/>
      <c r="D83" s="34"/>
      <c r="E83" s="32"/>
      <c r="F83" s="33"/>
      <c r="G83" s="33"/>
    </row>
    <row r="84" spans="1:7">
      <c r="A84" s="25" t="s">
        <v>47</v>
      </c>
      <c r="B84" s="56">
        <v>185.63159999999999</v>
      </c>
      <c r="C84" s="58">
        <f>B84*130</f>
        <v>24132.108</v>
      </c>
      <c r="D84" s="59">
        <f>C84*70/100</f>
        <v>16892.475600000002</v>
      </c>
      <c r="E84" s="56">
        <v>162.72964799999997</v>
      </c>
      <c r="F84" s="29">
        <v>12800.22</v>
      </c>
      <c r="G84" s="29">
        <v>8934.4599999999991</v>
      </c>
    </row>
    <row r="85" spans="1:7">
      <c r="A85" s="25" t="s">
        <v>122</v>
      </c>
      <c r="B85" s="61">
        <v>0</v>
      </c>
      <c r="C85" s="58">
        <v>0</v>
      </c>
      <c r="D85" s="59">
        <v>0</v>
      </c>
      <c r="E85" s="56">
        <v>3.1250830000000001</v>
      </c>
      <c r="F85" s="29">
        <v>217.64</v>
      </c>
      <c r="G85" s="29">
        <v>150.87</v>
      </c>
    </row>
    <row r="86" spans="1:7">
      <c r="A86" s="25" t="s">
        <v>89</v>
      </c>
      <c r="B86" s="61">
        <v>0</v>
      </c>
      <c r="C86" s="58">
        <v>0</v>
      </c>
      <c r="D86" s="59">
        <v>0</v>
      </c>
      <c r="E86" s="56">
        <v>4.8795679999999999</v>
      </c>
      <c r="F86" s="29">
        <v>460.69</v>
      </c>
      <c r="G86" s="29">
        <v>322.14</v>
      </c>
    </row>
    <row r="87" spans="1:7" s="4" customFormat="1">
      <c r="A87" s="24" t="s">
        <v>228</v>
      </c>
      <c r="B87" s="17">
        <f>B84</f>
        <v>185.63159999999999</v>
      </c>
      <c r="C87" s="19">
        <f>C84</f>
        <v>24132.108</v>
      </c>
      <c r="D87" s="20">
        <f>D84</f>
        <v>16892.475600000002</v>
      </c>
      <c r="E87" s="17">
        <f>SUM(E84:E86)</f>
        <v>170.73429899999996</v>
      </c>
      <c r="F87" s="19">
        <f>SUM(F84:F86)</f>
        <v>13478.55</v>
      </c>
      <c r="G87" s="19">
        <f>SUM(G84:G86)</f>
        <v>9407.4699999999993</v>
      </c>
    </row>
    <row r="88" spans="1:7" s="4" customFormat="1">
      <c r="A88" s="24"/>
      <c r="B88" s="32"/>
      <c r="C88" s="33"/>
      <c r="D88" s="34"/>
      <c r="E88" s="32"/>
      <c r="F88" s="33"/>
      <c r="G88" s="33"/>
    </row>
    <row r="89" spans="1:7">
      <c r="A89" s="25" t="s">
        <v>49</v>
      </c>
      <c r="B89" s="57">
        <v>15.2432</v>
      </c>
      <c r="C89" s="58">
        <f>B89*60</f>
        <v>914.59199999999998</v>
      </c>
      <c r="D89" s="59">
        <f>C89*70/100</f>
        <v>640.21440000000007</v>
      </c>
      <c r="E89" s="56">
        <v>9.4608850000000011</v>
      </c>
      <c r="F89" s="29">
        <v>256.33999999999997</v>
      </c>
      <c r="G89" s="29">
        <v>178.83</v>
      </c>
    </row>
    <row r="90" spans="1:7">
      <c r="A90" s="25" t="s">
        <v>178</v>
      </c>
      <c r="B90" s="61">
        <v>0</v>
      </c>
      <c r="C90" s="58">
        <v>0</v>
      </c>
      <c r="D90" s="59">
        <v>0</v>
      </c>
      <c r="E90" s="56">
        <v>3.7138150000000003</v>
      </c>
      <c r="F90" s="29">
        <v>107.77</v>
      </c>
      <c r="G90" s="29">
        <v>89.79</v>
      </c>
    </row>
    <row r="91" spans="1:7" s="4" customFormat="1">
      <c r="A91" s="24" t="s">
        <v>345</v>
      </c>
      <c r="B91" s="17">
        <f>B89</f>
        <v>15.2432</v>
      </c>
      <c r="C91" s="19">
        <f>C89</f>
        <v>914.59199999999998</v>
      </c>
      <c r="D91" s="20">
        <f>D89</f>
        <v>640.21440000000007</v>
      </c>
      <c r="E91" s="17">
        <f>SUM(E89:E90)</f>
        <v>13.174700000000001</v>
      </c>
      <c r="F91" s="19">
        <f>SUM(F89:F90)</f>
        <v>364.10999999999996</v>
      </c>
      <c r="G91" s="19">
        <f>SUM(G89:G90)</f>
        <v>268.62</v>
      </c>
    </row>
    <row r="92" spans="1:7" s="4" customFormat="1">
      <c r="A92" s="24"/>
      <c r="B92" s="32"/>
      <c r="C92" s="33"/>
      <c r="D92" s="34"/>
      <c r="E92" s="32"/>
      <c r="F92" s="33"/>
      <c r="G92" s="33"/>
    </row>
    <row r="93" spans="1:7" s="4" customFormat="1">
      <c r="A93" s="24" t="s">
        <v>179</v>
      </c>
      <c r="B93" s="63">
        <v>199.5445</v>
      </c>
      <c r="C93" s="19">
        <f>B93*140</f>
        <v>27936.23</v>
      </c>
      <c r="D93" s="20">
        <f>C93*70/100</f>
        <v>19555.360999999997</v>
      </c>
      <c r="E93" s="63">
        <v>166.29839999999999</v>
      </c>
      <c r="F93" s="66">
        <v>16285.94</v>
      </c>
      <c r="G93" s="66">
        <v>11393.439999999999</v>
      </c>
    </row>
    <row r="94" spans="1:7" s="4" customFormat="1">
      <c r="A94" s="24"/>
      <c r="B94" s="32"/>
      <c r="C94" s="33"/>
      <c r="D94" s="34"/>
      <c r="E94" s="32"/>
      <c r="F94" s="33"/>
      <c r="G94" s="33"/>
    </row>
    <row r="95" spans="1:7" s="4" customFormat="1">
      <c r="A95" s="24" t="s">
        <v>55</v>
      </c>
      <c r="B95" s="17">
        <v>17.48</v>
      </c>
      <c r="C95" s="19">
        <f>B95*140</f>
        <v>2447.2000000000003</v>
      </c>
      <c r="D95" s="20">
        <f>C95*70/100</f>
        <v>1713.0400000000002</v>
      </c>
      <c r="E95" s="63">
        <v>16.040299999999998</v>
      </c>
      <c r="F95" s="66">
        <v>1749.88</v>
      </c>
      <c r="G95" s="66">
        <v>1223.77</v>
      </c>
    </row>
    <row r="96" spans="1:7" s="4" customFormat="1">
      <c r="A96" s="24"/>
      <c r="B96" s="17"/>
      <c r="C96" s="19"/>
      <c r="D96" s="20"/>
      <c r="E96" s="32"/>
      <c r="F96" s="33"/>
      <c r="G96" s="33"/>
    </row>
    <row r="97" spans="1:7" s="4" customFormat="1">
      <c r="A97" s="25" t="s">
        <v>194</v>
      </c>
      <c r="B97" s="56">
        <v>29.049099999999999</v>
      </c>
      <c r="C97" s="58">
        <v>3631.1374999999998</v>
      </c>
      <c r="D97" s="59">
        <v>2541.7962499999994</v>
      </c>
      <c r="E97" s="56">
        <v>6.3055000000000003</v>
      </c>
      <c r="F97" s="29">
        <v>599.49</v>
      </c>
      <c r="G97" s="29">
        <v>414.18</v>
      </c>
    </row>
    <row r="98" spans="1:7" s="4" customFormat="1">
      <c r="A98" s="25" t="s">
        <v>250</v>
      </c>
      <c r="B98" s="61">
        <v>0</v>
      </c>
      <c r="C98" s="58">
        <v>0</v>
      </c>
      <c r="D98" s="59">
        <v>0</v>
      </c>
      <c r="E98" s="56">
        <v>20.687000000000001</v>
      </c>
      <c r="F98" s="29">
        <v>1285.67</v>
      </c>
      <c r="G98" s="29">
        <v>899.92</v>
      </c>
    </row>
    <row r="99" spans="1:7" s="4" customFormat="1">
      <c r="A99" s="24" t="s">
        <v>194</v>
      </c>
      <c r="B99" s="17">
        <v>29.049099999999999</v>
      </c>
      <c r="C99" s="19">
        <v>3631.1374999999998</v>
      </c>
      <c r="D99" s="20">
        <v>2541.7962499999994</v>
      </c>
      <c r="E99" s="17">
        <f>SUM(E97:E98)</f>
        <v>26.9925</v>
      </c>
      <c r="F99" s="19">
        <f t="shared" ref="F99:G99" si="10">SUM(F97:F98)</f>
        <v>1885.16</v>
      </c>
      <c r="G99" s="19">
        <f t="shared" si="10"/>
        <v>1314.1</v>
      </c>
    </row>
    <row r="100" spans="1:7" s="4" customFormat="1">
      <c r="A100" s="24"/>
      <c r="B100" s="17"/>
      <c r="C100" s="19"/>
      <c r="D100" s="20"/>
      <c r="E100" s="32"/>
      <c r="F100" s="33"/>
      <c r="G100" s="33"/>
    </row>
    <row r="101" spans="1:7" s="4" customFormat="1">
      <c r="A101" s="25" t="s">
        <v>193</v>
      </c>
      <c r="B101" s="61">
        <v>0.13</v>
      </c>
      <c r="C101" s="58">
        <v>16.25</v>
      </c>
      <c r="D101" s="59">
        <v>11.375</v>
      </c>
      <c r="E101" s="61">
        <v>0</v>
      </c>
      <c r="F101" s="58">
        <v>0</v>
      </c>
      <c r="G101" s="58">
        <v>0</v>
      </c>
    </row>
    <row r="102" spans="1:7" s="4" customFormat="1">
      <c r="A102" s="25" t="s">
        <v>251</v>
      </c>
      <c r="B102" s="61">
        <v>0</v>
      </c>
      <c r="C102" s="58">
        <v>0</v>
      </c>
      <c r="D102" s="59">
        <v>0</v>
      </c>
      <c r="E102" s="56">
        <v>3.2599999999999997E-2</v>
      </c>
      <c r="F102" s="29">
        <v>3.5</v>
      </c>
      <c r="G102" s="29">
        <v>2.4</v>
      </c>
    </row>
    <row r="103" spans="1:7" s="4" customFormat="1">
      <c r="A103" s="24" t="s">
        <v>193</v>
      </c>
      <c r="B103" s="17">
        <v>0.13</v>
      </c>
      <c r="C103" s="19">
        <v>16.25</v>
      </c>
      <c r="D103" s="20">
        <v>11.375</v>
      </c>
      <c r="E103" s="17">
        <f>SUM(E101:E102)</f>
        <v>3.2599999999999997E-2</v>
      </c>
      <c r="F103" s="19">
        <f t="shared" ref="F103:G103" si="11">SUM(F101:F102)</f>
        <v>3.5</v>
      </c>
      <c r="G103" s="19">
        <f t="shared" si="11"/>
        <v>2.4</v>
      </c>
    </row>
    <row r="104" spans="1:7" s="4" customFormat="1">
      <c r="A104" s="24"/>
      <c r="B104" s="32"/>
      <c r="C104" s="33"/>
      <c r="D104" s="34"/>
      <c r="E104" s="32"/>
      <c r="F104" s="33"/>
      <c r="G104" s="33"/>
    </row>
    <row r="105" spans="1:7" s="4" customFormat="1">
      <c r="A105" s="25" t="s">
        <v>58</v>
      </c>
      <c r="B105" s="61">
        <v>0.1331</v>
      </c>
      <c r="C105" s="58">
        <f>B105*125</f>
        <v>16.637499999999999</v>
      </c>
      <c r="D105" s="59">
        <f>C105*70/100</f>
        <v>11.64625</v>
      </c>
      <c r="E105" s="56">
        <v>0.1249</v>
      </c>
      <c r="F105" s="29">
        <v>5.49</v>
      </c>
      <c r="G105" s="29">
        <v>3.84</v>
      </c>
    </row>
    <row r="106" spans="1:7" s="4" customFormat="1">
      <c r="A106" s="25" t="s">
        <v>266</v>
      </c>
      <c r="B106" s="61">
        <v>0</v>
      </c>
      <c r="C106" s="58">
        <v>0</v>
      </c>
      <c r="D106" s="59">
        <v>0</v>
      </c>
      <c r="E106" s="75">
        <v>8.2000000000000007E-3</v>
      </c>
      <c r="F106" s="75">
        <v>0.7</v>
      </c>
      <c r="G106" s="75">
        <v>0.48</v>
      </c>
    </row>
    <row r="107" spans="1:7" s="4" customFormat="1">
      <c r="A107" s="24" t="s">
        <v>58</v>
      </c>
      <c r="B107" s="17">
        <v>0.1331</v>
      </c>
      <c r="C107" s="19">
        <v>33.274999999999999</v>
      </c>
      <c r="D107" s="20">
        <v>23.2925</v>
      </c>
      <c r="E107" s="17">
        <f>SUM(E105:E106)</f>
        <v>0.1331</v>
      </c>
      <c r="F107" s="19">
        <f t="shared" ref="F107:G107" si="12">SUM(F105:F106)</f>
        <v>6.19</v>
      </c>
      <c r="G107" s="19">
        <f t="shared" si="12"/>
        <v>4.32</v>
      </c>
    </row>
    <row r="108" spans="1:7" s="4" customFormat="1">
      <c r="A108" s="24"/>
      <c r="B108" s="32"/>
      <c r="C108" s="33"/>
      <c r="D108" s="34"/>
      <c r="E108" s="32"/>
      <c r="F108" s="33"/>
      <c r="G108" s="33"/>
    </row>
    <row r="109" spans="1:7" s="4" customFormat="1">
      <c r="A109" s="24" t="s">
        <v>157</v>
      </c>
      <c r="B109" s="17">
        <v>0.22900000000000001</v>
      </c>
      <c r="C109" s="19">
        <f>B109*125</f>
        <v>28.625</v>
      </c>
      <c r="D109" s="20">
        <f>C109*70/100</f>
        <v>20.037500000000001</v>
      </c>
      <c r="E109" s="63">
        <v>0.22900000000000001</v>
      </c>
      <c r="F109" s="66">
        <v>24.82</v>
      </c>
      <c r="G109" s="66">
        <v>17.37</v>
      </c>
    </row>
    <row r="110" spans="1:7" s="4" customFormat="1">
      <c r="A110" s="24"/>
      <c r="B110" s="17"/>
      <c r="C110" s="19"/>
      <c r="D110" s="20"/>
      <c r="E110" s="32"/>
      <c r="F110" s="33"/>
      <c r="G110" s="33"/>
    </row>
    <row r="111" spans="1:7" s="4" customFormat="1">
      <c r="A111" s="25" t="s">
        <v>59</v>
      </c>
      <c r="B111" s="61">
        <v>72.33</v>
      </c>
      <c r="C111" s="58">
        <v>9041.25</v>
      </c>
      <c r="D111" s="59">
        <v>6328.875</v>
      </c>
      <c r="E111" s="56">
        <v>11.262201000000001</v>
      </c>
      <c r="F111" s="29">
        <v>782.33</v>
      </c>
      <c r="G111" s="29">
        <v>534.78</v>
      </c>
    </row>
    <row r="112" spans="1:7" s="4" customFormat="1">
      <c r="A112" s="25" t="s">
        <v>253</v>
      </c>
      <c r="B112" s="61">
        <v>0</v>
      </c>
      <c r="C112" s="58">
        <v>0</v>
      </c>
      <c r="D112" s="59">
        <v>0</v>
      </c>
      <c r="E112" s="56">
        <v>49.473199999999999</v>
      </c>
      <c r="F112" s="29">
        <v>3120.38</v>
      </c>
      <c r="G112" s="29">
        <v>2184.19</v>
      </c>
    </row>
    <row r="113" spans="1:7" s="4" customFormat="1">
      <c r="A113" s="24" t="s">
        <v>59</v>
      </c>
      <c r="B113" s="17">
        <v>72.33</v>
      </c>
      <c r="C113" s="19">
        <v>9041.25</v>
      </c>
      <c r="D113" s="20">
        <v>6328.875</v>
      </c>
      <c r="E113" s="17">
        <f>SUM(E111:E112)</f>
        <v>60.735400999999996</v>
      </c>
      <c r="F113" s="19">
        <f t="shared" ref="F113:G113" si="13">SUM(F111:F112)</f>
        <v>3902.71</v>
      </c>
      <c r="G113" s="19">
        <f t="shared" si="13"/>
        <v>2718.9700000000003</v>
      </c>
    </row>
    <row r="114" spans="1:7" s="4" customFormat="1">
      <c r="A114" s="24"/>
      <c r="B114" s="32"/>
      <c r="C114" s="33"/>
      <c r="D114" s="34"/>
      <c r="E114" s="32"/>
      <c r="F114" s="33"/>
      <c r="G114" s="33"/>
    </row>
    <row r="115" spans="1:7" s="4" customFormat="1">
      <c r="A115" s="25" t="s">
        <v>57</v>
      </c>
      <c r="B115" s="56">
        <v>75.796400000000006</v>
      </c>
      <c r="C115" s="58">
        <v>9474.5499999999993</v>
      </c>
      <c r="D115" s="59">
        <v>6632.1850000000004</v>
      </c>
      <c r="E115" s="56">
        <v>28.1693</v>
      </c>
      <c r="F115" s="29">
        <v>2336.81</v>
      </c>
      <c r="G115" s="29">
        <v>1627.84</v>
      </c>
    </row>
    <row r="116" spans="1:7" s="4" customFormat="1">
      <c r="A116" s="25" t="s">
        <v>252</v>
      </c>
      <c r="B116" s="61">
        <v>0</v>
      </c>
      <c r="C116" s="58">
        <v>0</v>
      </c>
      <c r="D116" s="59">
        <v>0</v>
      </c>
      <c r="E116" s="56">
        <v>41.690899999999999</v>
      </c>
      <c r="F116" s="29">
        <v>2473.14</v>
      </c>
      <c r="G116" s="29">
        <v>1731.23</v>
      </c>
    </row>
    <row r="117" spans="1:7" s="4" customFormat="1">
      <c r="A117" s="24" t="s">
        <v>57</v>
      </c>
      <c r="B117" s="17">
        <v>75.796400000000006</v>
      </c>
      <c r="C117" s="19">
        <v>9474.5499999999993</v>
      </c>
      <c r="D117" s="20">
        <v>6632.1850000000004</v>
      </c>
      <c r="E117" s="17">
        <f>SUM(E115:E116)</f>
        <v>69.860199999999992</v>
      </c>
      <c r="F117" s="19">
        <f t="shared" ref="F117:G117" si="14">SUM(F115:F116)</f>
        <v>4809.95</v>
      </c>
      <c r="G117" s="19">
        <f t="shared" si="14"/>
        <v>3359.0699999999997</v>
      </c>
    </row>
    <row r="118" spans="1:7" s="4" customFormat="1">
      <c r="A118" s="24"/>
      <c r="B118" s="32"/>
      <c r="C118" s="33"/>
      <c r="D118" s="34"/>
      <c r="E118" s="32"/>
      <c r="F118" s="33"/>
      <c r="G118" s="33"/>
    </row>
    <row r="119" spans="1:7">
      <c r="A119" s="25" t="s">
        <v>63</v>
      </c>
      <c r="B119" s="61">
        <v>53.71</v>
      </c>
      <c r="C119" s="58">
        <f>B119*100</f>
        <v>5371</v>
      </c>
      <c r="D119" s="59">
        <f>C119*70/100</f>
        <v>3759.7</v>
      </c>
      <c r="E119" s="56">
        <v>48.651928999999996</v>
      </c>
      <c r="F119" s="29">
        <v>2617.4499999999998</v>
      </c>
      <c r="G119" s="29">
        <v>1825.82</v>
      </c>
    </row>
    <row r="120" spans="1:7">
      <c r="A120" s="25" t="s">
        <v>130</v>
      </c>
      <c r="B120" s="61">
        <v>0</v>
      </c>
      <c r="C120" s="58">
        <v>0</v>
      </c>
      <c r="D120" s="59">
        <v>0</v>
      </c>
      <c r="E120" s="56">
        <v>1.2322</v>
      </c>
      <c r="F120" s="29">
        <v>93.21</v>
      </c>
      <c r="G120" s="29">
        <v>65.25</v>
      </c>
    </row>
    <row r="121" spans="1:7">
      <c r="A121" s="25" t="s">
        <v>180</v>
      </c>
      <c r="B121" s="61">
        <v>0</v>
      </c>
      <c r="C121" s="58">
        <v>0</v>
      </c>
      <c r="D121" s="59">
        <v>0</v>
      </c>
      <c r="E121" s="56">
        <v>0.30227100000000001</v>
      </c>
      <c r="F121" s="29">
        <v>11</v>
      </c>
      <c r="G121" s="29">
        <v>4.4000000000000004</v>
      </c>
    </row>
    <row r="122" spans="1:7" s="4" customFormat="1">
      <c r="A122" s="24" t="s">
        <v>236</v>
      </c>
      <c r="B122" s="17">
        <f>B119</f>
        <v>53.71</v>
      </c>
      <c r="C122" s="19">
        <f>C119</f>
        <v>5371</v>
      </c>
      <c r="D122" s="20">
        <f>D119</f>
        <v>3759.7</v>
      </c>
      <c r="E122" s="17">
        <f>SUM(E119:E121)</f>
        <v>50.186399999999992</v>
      </c>
      <c r="F122" s="19">
        <f>SUM(F119:F121)</f>
        <v>2721.66</v>
      </c>
      <c r="G122" s="19">
        <f>SUM(G119:G121)</f>
        <v>1895.47</v>
      </c>
    </row>
    <row r="123" spans="1:7" s="4" customFormat="1">
      <c r="A123" s="24"/>
      <c r="B123" s="32"/>
      <c r="C123" s="33"/>
      <c r="D123" s="34"/>
      <c r="E123" s="32"/>
      <c r="F123" s="33"/>
      <c r="G123" s="33"/>
    </row>
    <row r="124" spans="1:7">
      <c r="A124" s="25" t="s">
        <v>61</v>
      </c>
      <c r="B124" s="61">
        <v>67.16</v>
      </c>
      <c r="C124" s="58">
        <f>B124*110</f>
        <v>7387.5999999999995</v>
      </c>
      <c r="D124" s="59">
        <f>C124*70/100</f>
        <v>5171.32</v>
      </c>
      <c r="E124" s="56">
        <v>56.225420999999997</v>
      </c>
      <c r="F124" s="29">
        <v>4791.97</v>
      </c>
      <c r="G124" s="29">
        <v>3346.83</v>
      </c>
    </row>
    <row r="125" spans="1:7">
      <c r="A125" s="25" t="s">
        <v>292</v>
      </c>
      <c r="B125" s="61">
        <v>0</v>
      </c>
      <c r="C125" s="58">
        <v>0</v>
      </c>
      <c r="D125" s="59">
        <v>0</v>
      </c>
      <c r="E125" s="56">
        <v>2.6964000000000001</v>
      </c>
      <c r="F125" s="29">
        <v>282</v>
      </c>
      <c r="G125" s="29">
        <v>197.4</v>
      </c>
    </row>
    <row r="126" spans="1:7">
      <c r="A126" s="25" t="s">
        <v>293</v>
      </c>
      <c r="B126" s="61">
        <v>0</v>
      </c>
      <c r="C126" s="58">
        <v>0</v>
      </c>
      <c r="D126" s="59">
        <v>0</v>
      </c>
      <c r="E126" s="56">
        <v>0.501579</v>
      </c>
      <c r="F126" s="29">
        <v>33.200000000000003</v>
      </c>
      <c r="G126" s="29">
        <v>11.4</v>
      </c>
    </row>
    <row r="127" spans="1:7" s="4" customFormat="1">
      <c r="A127" s="24" t="s">
        <v>229</v>
      </c>
      <c r="B127" s="17">
        <f>B124</f>
        <v>67.16</v>
      </c>
      <c r="C127" s="19">
        <f>C124</f>
        <v>7387.5999999999995</v>
      </c>
      <c r="D127" s="20">
        <f>D124</f>
        <v>5171.32</v>
      </c>
      <c r="E127" s="17">
        <f>SUM(E124:E126)</f>
        <v>59.423399999999994</v>
      </c>
      <c r="F127" s="19">
        <f>SUM(F124:F126)</f>
        <v>5107.17</v>
      </c>
      <c r="G127" s="19">
        <f>SUM(G124:G126)</f>
        <v>3555.63</v>
      </c>
    </row>
    <row r="128" spans="1:7" s="4" customFormat="1">
      <c r="A128" s="24"/>
      <c r="B128" s="32"/>
      <c r="C128" s="33"/>
      <c r="D128" s="34"/>
      <c r="E128" s="32"/>
      <c r="F128" s="33"/>
      <c r="G128" s="33"/>
    </row>
    <row r="129" spans="1:7" s="4" customFormat="1">
      <c r="A129" s="24" t="s">
        <v>60</v>
      </c>
      <c r="B129" s="17">
        <v>9.11</v>
      </c>
      <c r="C129" s="19">
        <f>B129*125</f>
        <v>1138.75</v>
      </c>
      <c r="D129" s="20">
        <f>C129*70/100</f>
        <v>797.125</v>
      </c>
      <c r="E129" s="63">
        <v>1.8766</v>
      </c>
      <c r="F129" s="66">
        <v>105.28</v>
      </c>
      <c r="G129" s="66">
        <v>73.099999999999994</v>
      </c>
    </row>
    <row r="130" spans="1:7" s="4" customFormat="1">
      <c r="A130" s="24"/>
      <c r="B130" s="32"/>
      <c r="C130" s="33"/>
      <c r="D130" s="34"/>
      <c r="E130" s="32"/>
      <c r="F130" s="33"/>
      <c r="G130" s="33"/>
    </row>
    <row r="131" spans="1:7">
      <c r="A131" s="25" t="s">
        <v>110</v>
      </c>
      <c r="B131" s="61">
        <v>74.63</v>
      </c>
      <c r="C131" s="58">
        <f>B131*130</f>
        <v>9701.9</v>
      </c>
      <c r="D131" s="59">
        <f>C131*70/100</f>
        <v>6791.33</v>
      </c>
      <c r="E131" s="56">
        <v>64.488600000000005</v>
      </c>
      <c r="F131" s="29">
        <v>5661.01</v>
      </c>
      <c r="G131" s="29">
        <v>3960.42</v>
      </c>
    </row>
    <row r="132" spans="1:7">
      <c r="A132" s="25" t="s">
        <v>294</v>
      </c>
      <c r="B132" s="61">
        <v>0</v>
      </c>
      <c r="C132" s="58">
        <v>0</v>
      </c>
      <c r="D132" s="59">
        <v>0</v>
      </c>
      <c r="E132" s="56">
        <v>0.59670000000000001</v>
      </c>
      <c r="F132" s="29">
        <v>77.400000000000006</v>
      </c>
      <c r="G132" s="29">
        <v>54.18</v>
      </c>
    </row>
    <row r="133" spans="1:7" s="4" customFormat="1">
      <c r="A133" s="24" t="s">
        <v>110</v>
      </c>
      <c r="B133" s="17">
        <f t="shared" ref="B133:G133" si="15">SUM(B131:B132)</f>
        <v>74.63</v>
      </c>
      <c r="C133" s="19">
        <f t="shared" si="15"/>
        <v>9701.9</v>
      </c>
      <c r="D133" s="20">
        <f t="shared" si="15"/>
        <v>6791.33</v>
      </c>
      <c r="E133" s="17">
        <f t="shared" si="15"/>
        <v>65.085300000000004</v>
      </c>
      <c r="F133" s="19">
        <f t="shared" si="15"/>
        <v>5738.41</v>
      </c>
      <c r="G133" s="19">
        <f t="shared" si="15"/>
        <v>4014.6</v>
      </c>
    </row>
    <row r="134" spans="1:7" s="4" customFormat="1">
      <c r="A134" s="24"/>
      <c r="B134" s="32"/>
      <c r="C134" s="33"/>
      <c r="D134" s="34"/>
      <c r="E134" s="32"/>
      <c r="F134" s="33"/>
      <c r="G134" s="33"/>
    </row>
    <row r="135" spans="1:7">
      <c r="A135" s="25" t="s">
        <v>102</v>
      </c>
      <c r="B135" s="61">
        <v>16.829999999999998</v>
      </c>
      <c r="C135" s="58">
        <f>B135*100</f>
        <v>1682.9999999999998</v>
      </c>
      <c r="D135" s="59">
        <f>C135*70/100</f>
        <v>1178.0999999999999</v>
      </c>
      <c r="E135" s="56">
        <v>13.931467000000001</v>
      </c>
      <c r="F135" s="29">
        <v>876.72</v>
      </c>
      <c r="G135" s="29">
        <v>608.17999999999995</v>
      </c>
    </row>
    <row r="136" spans="1:7">
      <c r="A136" s="25" t="s">
        <v>126</v>
      </c>
      <c r="B136" s="61">
        <v>0</v>
      </c>
      <c r="C136" s="58">
        <v>0</v>
      </c>
      <c r="D136" s="59">
        <v>0</v>
      </c>
      <c r="E136" s="56">
        <v>1.4173</v>
      </c>
      <c r="F136" s="29">
        <v>139.19</v>
      </c>
      <c r="G136" s="29">
        <v>97.43</v>
      </c>
    </row>
    <row r="137" spans="1:7">
      <c r="A137" s="25" t="s">
        <v>269</v>
      </c>
      <c r="B137" s="61">
        <v>0</v>
      </c>
      <c r="C137" s="58">
        <v>0</v>
      </c>
      <c r="D137" s="59">
        <v>0</v>
      </c>
      <c r="E137" s="56">
        <v>0.113133</v>
      </c>
      <c r="F137" s="29">
        <v>4.82</v>
      </c>
      <c r="G137" s="29">
        <v>2.39</v>
      </c>
    </row>
    <row r="138" spans="1:7" s="4" customFormat="1">
      <c r="A138" s="24" t="s">
        <v>102</v>
      </c>
      <c r="B138" s="17">
        <f t="shared" ref="B138:D138" si="16">SUM(B135:B136)</f>
        <v>16.829999999999998</v>
      </c>
      <c r="C138" s="19">
        <f t="shared" si="16"/>
        <v>1682.9999999999998</v>
      </c>
      <c r="D138" s="20">
        <f t="shared" si="16"/>
        <v>1178.0999999999999</v>
      </c>
      <c r="E138" s="17">
        <f>SUM(E135:E137)</f>
        <v>15.461900000000002</v>
      </c>
      <c r="F138" s="19">
        <f t="shared" ref="F138:G138" si="17">SUM(F135:F137)</f>
        <v>1020.7300000000001</v>
      </c>
      <c r="G138" s="19">
        <f t="shared" si="17"/>
        <v>707.99999999999989</v>
      </c>
    </row>
    <row r="139" spans="1:7" s="4" customFormat="1">
      <c r="A139" s="24"/>
      <c r="B139" s="32"/>
      <c r="C139" s="33"/>
      <c r="D139" s="34"/>
      <c r="E139" s="32"/>
      <c r="F139" s="33"/>
      <c r="G139" s="33"/>
    </row>
    <row r="140" spans="1:7">
      <c r="A140" s="25" t="s">
        <v>62</v>
      </c>
      <c r="B140" s="61">
        <v>13.4</v>
      </c>
      <c r="C140" s="58">
        <f>B140*100</f>
        <v>1340</v>
      </c>
      <c r="D140" s="59">
        <f>C140*70/100</f>
        <v>938</v>
      </c>
      <c r="E140" s="56">
        <v>11.423</v>
      </c>
      <c r="F140" s="29">
        <v>956.41</v>
      </c>
      <c r="G140" s="29">
        <v>668.73</v>
      </c>
    </row>
    <row r="141" spans="1:7">
      <c r="A141" s="25" t="s">
        <v>296</v>
      </c>
      <c r="B141" s="61">
        <v>0</v>
      </c>
      <c r="C141" s="58">
        <v>0</v>
      </c>
      <c r="D141" s="59">
        <v>0</v>
      </c>
      <c r="E141" s="56">
        <v>1.0685</v>
      </c>
      <c r="F141" s="29">
        <v>103.01</v>
      </c>
      <c r="G141" s="29">
        <v>72.11</v>
      </c>
    </row>
    <row r="142" spans="1:7" s="4" customFormat="1">
      <c r="A142" s="24" t="s">
        <v>62</v>
      </c>
      <c r="B142" s="17">
        <f t="shared" ref="B142:G142" si="18">SUM(B140:B141)</f>
        <v>13.4</v>
      </c>
      <c r="C142" s="19">
        <f t="shared" si="18"/>
        <v>1340</v>
      </c>
      <c r="D142" s="20">
        <f t="shared" si="18"/>
        <v>938</v>
      </c>
      <c r="E142" s="17">
        <f t="shared" si="18"/>
        <v>12.4915</v>
      </c>
      <c r="F142" s="19">
        <f t="shared" si="18"/>
        <v>1059.42</v>
      </c>
      <c r="G142" s="19">
        <f t="shared" si="18"/>
        <v>740.84</v>
      </c>
    </row>
    <row r="143" spans="1:7" s="4" customFormat="1">
      <c r="A143" s="24"/>
      <c r="B143" s="32"/>
      <c r="C143" s="33"/>
      <c r="D143" s="34"/>
      <c r="E143" s="32"/>
      <c r="F143" s="33"/>
      <c r="G143" s="33"/>
    </row>
    <row r="144" spans="1:7">
      <c r="A144" s="25" t="s">
        <v>101</v>
      </c>
      <c r="B144" s="61">
        <v>67.98</v>
      </c>
      <c r="C144" s="58">
        <f>B144*125</f>
        <v>8497.5</v>
      </c>
      <c r="D144" s="59">
        <f>C144*70/100</f>
        <v>5948.25</v>
      </c>
      <c r="E144" s="56">
        <v>60.046700000000001</v>
      </c>
      <c r="F144" s="29">
        <v>4966.8900000000003</v>
      </c>
      <c r="G144" s="29">
        <v>3464.87</v>
      </c>
    </row>
    <row r="145" spans="1:7">
      <c r="A145" s="25" t="s">
        <v>128</v>
      </c>
      <c r="B145" s="61">
        <v>0</v>
      </c>
      <c r="C145" s="58">
        <v>0</v>
      </c>
      <c r="D145" s="59">
        <v>0</v>
      </c>
      <c r="E145" s="56">
        <v>2.0152000000000001</v>
      </c>
      <c r="F145" s="29">
        <v>175.43</v>
      </c>
      <c r="G145" s="29">
        <v>122.81</v>
      </c>
    </row>
    <row r="146" spans="1:7" s="4" customFormat="1">
      <c r="A146" s="24" t="s">
        <v>101</v>
      </c>
      <c r="B146" s="17">
        <f t="shared" ref="B146:G146" si="19">SUM(B144:B145)</f>
        <v>67.98</v>
      </c>
      <c r="C146" s="19">
        <f t="shared" si="19"/>
        <v>8497.5</v>
      </c>
      <c r="D146" s="20">
        <f t="shared" si="19"/>
        <v>5948.25</v>
      </c>
      <c r="E146" s="17">
        <f t="shared" si="19"/>
        <v>62.061900000000001</v>
      </c>
      <c r="F146" s="19">
        <f t="shared" si="19"/>
        <v>5142.3200000000006</v>
      </c>
      <c r="G146" s="19">
        <f t="shared" si="19"/>
        <v>3587.68</v>
      </c>
    </row>
    <row r="147" spans="1:7" s="4" customFormat="1">
      <c r="A147" s="24"/>
      <c r="B147" s="32"/>
      <c r="C147" s="33"/>
      <c r="D147" s="34"/>
      <c r="E147" s="32"/>
      <c r="F147" s="33"/>
      <c r="G147" s="33"/>
    </row>
    <row r="148" spans="1:7">
      <c r="A148" s="25" t="s">
        <v>64</v>
      </c>
      <c r="B148" s="61">
        <v>26.08</v>
      </c>
      <c r="C148" s="58">
        <f>B148*120</f>
        <v>3129.6</v>
      </c>
      <c r="D148" s="59">
        <f>C148*70/100</f>
        <v>2190.7199999999998</v>
      </c>
      <c r="E148" s="56">
        <v>24.2882</v>
      </c>
      <c r="F148" s="29">
        <v>1974.52</v>
      </c>
      <c r="G148" s="29">
        <v>1376.47</v>
      </c>
    </row>
    <row r="149" spans="1:7">
      <c r="A149" s="25" t="s">
        <v>297</v>
      </c>
      <c r="B149" s="61">
        <v>0</v>
      </c>
      <c r="C149" s="58">
        <v>0</v>
      </c>
      <c r="D149" s="59">
        <v>0</v>
      </c>
      <c r="E149" s="56">
        <v>0.57830000000000004</v>
      </c>
      <c r="F149" s="29">
        <v>57.31</v>
      </c>
      <c r="G149" s="29">
        <v>40.119999999999997</v>
      </c>
    </row>
    <row r="150" spans="1:7" s="4" customFormat="1">
      <c r="A150" s="24" t="s">
        <v>64</v>
      </c>
      <c r="B150" s="17">
        <f t="shared" ref="B150:G150" si="20">SUM(B148:B149)</f>
        <v>26.08</v>
      </c>
      <c r="C150" s="19">
        <f t="shared" si="20"/>
        <v>3129.6</v>
      </c>
      <c r="D150" s="20">
        <f t="shared" si="20"/>
        <v>2190.7199999999998</v>
      </c>
      <c r="E150" s="17">
        <f t="shared" si="20"/>
        <v>24.866499999999998</v>
      </c>
      <c r="F150" s="19">
        <f t="shared" si="20"/>
        <v>2031.83</v>
      </c>
      <c r="G150" s="19">
        <f t="shared" si="20"/>
        <v>1416.59</v>
      </c>
    </row>
    <row r="151" spans="1:7" s="4" customFormat="1">
      <c r="A151" s="24"/>
      <c r="B151" s="32"/>
      <c r="C151" s="33"/>
      <c r="D151" s="34"/>
      <c r="E151" s="32"/>
      <c r="F151" s="33"/>
      <c r="G151" s="33"/>
    </row>
    <row r="152" spans="1:7" s="4" customFormat="1">
      <c r="A152" s="24" t="s">
        <v>65</v>
      </c>
      <c r="B152" s="17">
        <v>1.1591</v>
      </c>
      <c r="C152" s="19">
        <f>B152*110</f>
        <v>127.501</v>
      </c>
      <c r="D152" s="20">
        <f>C152*70/100</f>
        <v>89.250699999999995</v>
      </c>
      <c r="E152" s="63">
        <v>1.1591</v>
      </c>
      <c r="F152" s="66">
        <v>66.010000000000005</v>
      </c>
      <c r="G152" s="66">
        <v>44.96</v>
      </c>
    </row>
    <row r="153" spans="1:7" s="4" customFormat="1">
      <c r="A153" s="24"/>
      <c r="B153" s="32"/>
      <c r="C153" s="33"/>
      <c r="D153" s="34"/>
      <c r="E153" s="32"/>
      <c r="F153" s="33"/>
      <c r="G153" s="33"/>
    </row>
    <row r="154" spans="1:7" s="4" customFormat="1">
      <c r="A154" s="24" t="s">
        <v>73</v>
      </c>
      <c r="B154" s="17">
        <v>1.3727</v>
      </c>
      <c r="C154" s="19">
        <f>B154*90</f>
        <v>123.54300000000001</v>
      </c>
      <c r="D154" s="20">
        <f>C154*70/100</f>
        <v>86.480100000000007</v>
      </c>
      <c r="E154" s="63">
        <v>1.3284</v>
      </c>
      <c r="F154" s="66">
        <v>58.55</v>
      </c>
      <c r="G154" s="66">
        <v>38.31</v>
      </c>
    </row>
    <row r="155" spans="1:7" s="4" customFormat="1">
      <c r="A155" s="24"/>
      <c r="B155" s="32"/>
      <c r="C155" s="33"/>
      <c r="D155" s="34"/>
      <c r="E155" s="32"/>
      <c r="F155" s="33"/>
      <c r="G155" s="33"/>
    </row>
    <row r="156" spans="1:7" s="4" customFormat="1">
      <c r="A156" s="24" t="s">
        <v>66</v>
      </c>
      <c r="B156" s="17">
        <v>0.98</v>
      </c>
      <c r="C156" s="19">
        <f>B156*110</f>
        <v>107.8</v>
      </c>
      <c r="D156" s="20">
        <f>C156*70/100</f>
        <v>75.459999999999994</v>
      </c>
      <c r="E156" s="63">
        <v>0.81330000000000002</v>
      </c>
      <c r="F156" s="66">
        <v>74.33</v>
      </c>
      <c r="G156" s="66">
        <v>51.19</v>
      </c>
    </row>
    <row r="157" spans="1:7" s="4" customFormat="1">
      <c r="A157" s="24"/>
      <c r="B157" s="32"/>
      <c r="C157" s="33"/>
      <c r="D157" s="34"/>
      <c r="E157" s="32"/>
      <c r="F157" s="33"/>
      <c r="G157" s="33"/>
    </row>
    <row r="158" spans="1:7" s="4" customFormat="1">
      <c r="A158" s="18" t="s">
        <v>111</v>
      </c>
      <c r="B158" s="17">
        <v>1.56</v>
      </c>
      <c r="C158" s="19">
        <f>B158*120</f>
        <v>187.20000000000002</v>
      </c>
      <c r="D158" s="20">
        <f>C158*70/100</f>
        <v>131.04000000000002</v>
      </c>
      <c r="E158" s="63">
        <v>0.9254</v>
      </c>
      <c r="F158" s="66">
        <v>88.52</v>
      </c>
      <c r="G158" s="66">
        <v>60.5</v>
      </c>
    </row>
    <row r="159" spans="1:7" s="4" customFormat="1">
      <c r="A159" s="24"/>
      <c r="B159" s="32"/>
      <c r="C159" s="33"/>
      <c r="D159" s="34"/>
      <c r="E159" s="32"/>
      <c r="F159" s="33"/>
      <c r="G159" s="33"/>
    </row>
    <row r="160" spans="1:7" s="4" customFormat="1">
      <c r="A160" s="24" t="s">
        <v>70</v>
      </c>
      <c r="B160" s="17">
        <v>10.23</v>
      </c>
      <c r="C160" s="19">
        <f>B160*100</f>
        <v>1023</v>
      </c>
      <c r="D160" s="20">
        <f>C160*70/100</f>
        <v>716.1</v>
      </c>
      <c r="E160" s="63">
        <v>8.8270999999999997</v>
      </c>
      <c r="F160" s="66">
        <v>627.1</v>
      </c>
      <c r="G160" s="66">
        <v>419.59</v>
      </c>
    </row>
    <row r="161" spans="1:7" s="4" customFormat="1">
      <c r="A161" s="24"/>
      <c r="B161" s="32"/>
      <c r="C161" s="33"/>
      <c r="D161" s="34"/>
      <c r="E161" s="32"/>
      <c r="F161" s="33"/>
      <c r="G161" s="33"/>
    </row>
    <row r="162" spans="1:7" s="4" customFormat="1">
      <c r="A162" s="24" t="s">
        <v>68</v>
      </c>
      <c r="B162" s="17">
        <v>0.65849999999999997</v>
      </c>
      <c r="C162" s="19">
        <f>B162*100</f>
        <v>65.849999999999994</v>
      </c>
      <c r="D162" s="20">
        <f>C162*70/100</f>
        <v>46.094999999999999</v>
      </c>
      <c r="E162" s="63">
        <v>0.65849999999999997</v>
      </c>
      <c r="F162" s="66">
        <v>47.72</v>
      </c>
      <c r="G162" s="66">
        <v>33.1</v>
      </c>
    </row>
    <row r="163" spans="1:7" s="4" customFormat="1">
      <c r="A163" s="24"/>
      <c r="B163" s="32"/>
      <c r="C163" s="33"/>
      <c r="D163" s="34"/>
      <c r="E163" s="32"/>
      <c r="F163" s="33"/>
      <c r="G163" s="33"/>
    </row>
    <row r="164" spans="1:7" s="4" customFormat="1">
      <c r="A164" s="24" t="s">
        <v>71</v>
      </c>
      <c r="B164" s="17">
        <v>1.1413</v>
      </c>
      <c r="C164" s="19">
        <f>B164*100</f>
        <v>114.13</v>
      </c>
      <c r="D164" s="20">
        <f>C164*70/100</f>
        <v>79.890999999999991</v>
      </c>
      <c r="E164" s="63">
        <v>1.1413</v>
      </c>
      <c r="F164" s="66">
        <v>114.09</v>
      </c>
      <c r="G164" s="66">
        <v>79.849999999999994</v>
      </c>
    </row>
    <row r="165" spans="1:7" s="4" customFormat="1">
      <c r="A165" s="24"/>
      <c r="B165" s="32"/>
      <c r="C165" s="33"/>
      <c r="D165" s="34"/>
      <c r="E165" s="32"/>
      <c r="F165" s="33"/>
      <c r="G165" s="33"/>
    </row>
    <row r="166" spans="1:7" s="4" customFormat="1">
      <c r="A166" s="24" t="s">
        <v>67</v>
      </c>
      <c r="B166" s="17">
        <v>6.5</v>
      </c>
      <c r="C166" s="19">
        <f>B166*110</f>
        <v>715</v>
      </c>
      <c r="D166" s="20">
        <f>C166*70/100</f>
        <v>500.5</v>
      </c>
      <c r="E166" s="63">
        <v>5.7805999999999997</v>
      </c>
      <c r="F166" s="66">
        <v>510.98</v>
      </c>
      <c r="G166" s="66">
        <v>355.09</v>
      </c>
    </row>
    <row r="167" spans="1:7" s="4" customFormat="1">
      <c r="A167" s="24"/>
      <c r="B167" s="32"/>
      <c r="C167" s="33"/>
      <c r="D167" s="34"/>
      <c r="E167" s="32"/>
      <c r="F167" s="33"/>
      <c r="G167" s="33"/>
    </row>
    <row r="168" spans="1:7" s="4" customFormat="1">
      <c r="A168" s="24" t="s">
        <v>69</v>
      </c>
      <c r="B168" s="17">
        <v>13.61</v>
      </c>
      <c r="C168" s="19">
        <f>B168*80</f>
        <v>1088.8</v>
      </c>
      <c r="D168" s="20">
        <f>C168*70/100</f>
        <v>762.16</v>
      </c>
      <c r="E168" s="63">
        <v>11.295</v>
      </c>
      <c r="F168" s="66">
        <v>555.25</v>
      </c>
      <c r="G168" s="66">
        <v>380.71</v>
      </c>
    </row>
    <row r="169" spans="1:7" s="4" customFormat="1">
      <c r="A169" s="24"/>
      <c r="B169" s="32"/>
      <c r="C169" s="33"/>
      <c r="D169" s="34"/>
      <c r="E169" s="32"/>
      <c r="F169" s="33"/>
      <c r="G169" s="33"/>
    </row>
    <row r="170" spans="1:7" s="4" customFormat="1">
      <c r="A170" s="24" t="s">
        <v>72</v>
      </c>
      <c r="B170" s="17">
        <v>4.7699999999999996</v>
      </c>
      <c r="C170" s="19">
        <f>B170*120</f>
        <v>572.4</v>
      </c>
      <c r="D170" s="20">
        <f>C170*70/100</f>
        <v>400.68</v>
      </c>
      <c r="E170" s="63">
        <v>2.653</v>
      </c>
      <c r="F170" s="66">
        <v>209.16</v>
      </c>
      <c r="G170" s="66">
        <v>146.19</v>
      </c>
    </row>
    <row r="171" spans="1:7" s="4" customFormat="1">
      <c r="A171" s="24"/>
      <c r="B171" s="32"/>
      <c r="C171" s="33"/>
      <c r="D171" s="34"/>
      <c r="E171" s="32"/>
      <c r="F171" s="33"/>
      <c r="G171" s="33"/>
    </row>
    <row r="172" spans="1:7" s="4" customFormat="1">
      <c r="A172" s="26" t="s">
        <v>108</v>
      </c>
      <c r="B172" s="42">
        <f t="shared" ref="B172:G172" si="21">SUM(B150:B171,B146,B142,B138,B133,B127:B129,B122,B117,B113,B104:B109,B103,B99,B95,B91:B93,B87,B80:B82,B73,B69,B61:B63,B55:B57,B51,B41:B47,B36,B31,B23:B25,B19,B8)</f>
        <v>5261.1769000000004</v>
      </c>
      <c r="C172" s="43">
        <f t="shared" si="21"/>
        <v>670982.48550000018</v>
      </c>
      <c r="D172" s="44">
        <f t="shared" si="21"/>
        <v>469687.73984999995</v>
      </c>
      <c r="E172" s="42">
        <f t="shared" si="21"/>
        <v>4923.1050019999993</v>
      </c>
      <c r="F172" s="43">
        <f t="shared" si="21"/>
        <v>406150.14000000007</v>
      </c>
      <c r="G172" s="43">
        <f t="shared" si="21"/>
        <v>283749.88000000006</v>
      </c>
    </row>
    <row r="173" spans="1:7">
      <c r="A173" s="24" t="s">
        <v>80</v>
      </c>
      <c r="B173" s="61">
        <v>0</v>
      </c>
      <c r="C173" s="49">
        <v>0</v>
      </c>
      <c r="D173" s="59">
        <f>C173*80/100</f>
        <v>0</v>
      </c>
      <c r="E173" s="56">
        <v>0.47160000000000002</v>
      </c>
      <c r="F173" s="29">
        <v>32.200000000000003</v>
      </c>
      <c r="G173" s="29">
        <v>23.47</v>
      </c>
    </row>
    <row r="174" spans="1:7">
      <c r="A174" s="24" t="s">
        <v>204</v>
      </c>
      <c r="B174" s="61">
        <v>9.5699999999999993E-2</v>
      </c>
      <c r="C174" s="58">
        <f t="shared" ref="C174" si="22">B174*180</f>
        <v>17.225999999999999</v>
      </c>
      <c r="D174" s="59">
        <f t="shared" ref="D174" si="23">C174*80/100</f>
        <v>13.780799999999999</v>
      </c>
      <c r="E174" s="56">
        <v>1.2875000000000001</v>
      </c>
      <c r="F174" s="29">
        <v>41</v>
      </c>
      <c r="G174" s="29">
        <v>27.03</v>
      </c>
    </row>
    <row r="175" spans="1:7">
      <c r="A175" s="24" t="s">
        <v>117</v>
      </c>
      <c r="B175" s="61">
        <v>10.36</v>
      </c>
      <c r="C175" s="58">
        <f>B175*180</f>
        <v>1864.8</v>
      </c>
      <c r="D175" s="59">
        <f>C175*80/100</f>
        <v>1491.84</v>
      </c>
      <c r="E175" s="56">
        <v>6.7850000000000001</v>
      </c>
      <c r="F175" s="29">
        <v>288.14999999999998</v>
      </c>
      <c r="G175" s="29">
        <v>222.65</v>
      </c>
    </row>
    <row r="176" spans="1:7">
      <c r="A176" s="24" t="s">
        <v>270</v>
      </c>
      <c r="B176" s="61">
        <v>0</v>
      </c>
      <c r="C176" s="58">
        <f>B176*180</f>
        <v>0</v>
      </c>
      <c r="D176" s="59">
        <v>0</v>
      </c>
      <c r="E176" s="56">
        <v>0.8075</v>
      </c>
      <c r="F176" s="29">
        <v>75.599999999999994</v>
      </c>
      <c r="G176" s="29">
        <v>53.98</v>
      </c>
    </row>
    <row r="177" spans="1:7">
      <c r="A177" s="24" t="s">
        <v>283</v>
      </c>
      <c r="B177" s="61">
        <v>0.2379</v>
      </c>
      <c r="C177" s="58">
        <f>B177*180</f>
        <v>42.822000000000003</v>
      </c>
      <c r="D177" s="59">
        <f>C177*80/100</f>
        <v>34.257600000000004</v>
      </c>
      <c r="E177" s="56">
        <v>0.2379</v>
      </c>
      <c r="F177" s="29">
        <v>8</v>
      </c>
      <c r="G177" s="29">
        <v>6.4</v>
      </c>
    </row>
    <row r="178" spans="1:7">
      <c r="A178" s="24" t="s">
        <v>195</v>
      </c>
      <c r="B178" s="61">
        <v>1.96</v>
      </c>
      <c r="C178" s="58">
        <f>B178*180</f>
        <v>352.8</v>
      </c>
      <c r="D178" s="59">
        <f>C178*80/100</f>
        <v>282.24</v>
      </c>
      <c r="E178" s="56">
        <v>0.84440000000000004</v>
      </c>
      <c r="F178" s="29">
        <v>48.5</v>
      </c>
      <c r="G178" s="29">
        <v>32.909999999999997</v>
      </c>
    </row>
    <row r="179" spans="1:7">
      <c r="A179" s="24" t="s">
        <v>188</v>
      </c>
      <c r="B179" s="61">
        <v>0</v>
      </c>
      <c r="C179" s="58">
        <f t="shared" ref="C179:C184" si="24">B179*180</f>
        <v>0</v>
      </c>
      <c r="D179" s="59">
        <v>0</v>
      </c>
      <c r="E179" s="56">
        <v>0.57110000000000005</v>
      </c>
      <c r="F179" s="29">
        <v>57.9</v>
      </c>
      <c r="G179" s="29">
        <v>45.38</v>
      </c>
    </row>
    <row r="180" spans="1:7">
      <c r="A180" s="24" t="s">
        <v>156</v>
      </c>
      <c r="B180" s="61">
        <v>0</v>
      </c>
      <c r="C180" s="58">
        <f t="shared" si="24"/>
        <v>0</v>
      </c>
      <c r="D180" s="59">
        <v>0</v>
      </c>
      <c r="E180" s="56">
        <v>1.7428999999999999</v>
      </c>
      <c r="F180" s="29">
        <v>88.42</v>
      </c>
      <c r="G180" s="29">
        <v>67.22</v>
      </c>
    </row>
    <row r="181" spans="1:7">
      <c r="A181" s="24" t="s">
        <v>184</v>
      </c>
      <c r="B181" s="61">
        <v>0</v>
      </c>
      <c r="C181" s="58">
        <f t="shared" si="24"/>
        <v>0</v>
      </c>
      <c r="D181" s="59">
        <v>0</v>
      </c>
      <c r="E181" s="56">
        <v>1.4623999999999999</v>
      </c>
      <c r="F181" s="29">
        <v>155.13</v>
      </c>
      <c r="G181" s="29">
        <v>114.35</v>
      </c>
    </row>
    <row r="182" spans="1:7">
      <c r="A182" s="24" t="s">
        <v>271</v>
      </c>
      <c r="B182" s="61">
        <v>0</v>
      </c>
      <c r="C182" s="58">
        <f t="shared" si="24"/>
        <v>0</v>
      </c>
      <c r="D182" s="59">
        <v>0</v>
      </c>
      <c r="E182" s="56">
        <v>5.1900000000000002E-2</v>
      </c>
      <c r="F182" s="29">
        <v>3.25</v>
      </c>
      <c r="G182" s="29">
        <v>2.25</v>
      </c>
    </row>
    <row r="183" spans="1:7">
      <c r="A183" s="24" t="s">
        <v>196</v>
      </c>
      <c r="B183" s="61">
        <v>0</v>
      </c>
      <c r="C183" s="58">
        <f t="shared" si="24"/>
        <v>0</v>
      </c>
      <c r="D183" s="59">
        <v>0</v>
      </c>
      <c r="E183" s="56">
        <v>0.555863</v>
      </c>
      <c r="F183" s="29">
        <v>58.3</v>
      </c>
      <c r="G183" s="29">
        <v>41.85</v>
      </c>
    </row>
    <row r="184" spans="1:7">
      <c r="A184" s="24" t="s">
        <v>273</v>
      </c>
      <c r="B184" s="61">
        <v>0</v>
      </c>
      <c r="C184" s="58">
        <f t="shared" si="24"/>
        <v>0</v>
      </c>
      <c r="D184" s="59">
        <v>0</v>
      </c>
      <c r="E184" s="56">
        <v>0.362537</v>
      </c>
      <c r="F184" s="29">
        <v>29.1</v>
      </c>
      <c r="G184" s="29">
        <v>20.32</v>
      </c>
    </row>
    <row r="185" spans="1:7">
      <c r="A185" s="24" t="s">
        <v>238</v>
      </c>
      <c r="B185" s="61">
        <v>9.6699999999999994E-2</v>
      </c>
      <c r="C185" s="58">
        <f>B185*180</f>
        <v>17.405999999999999</v>
      </c>
      <c r="D185" s="59">
        <f>C185*80/100</f>
        <v>13.924799999999999</v>
      </c>
      <c r="E185" s="56">
        <v>0.41</v>
      </c>
      <c r="F185" s="29">
        <v>28.5</v>
      </c>
      <c r="G185" s="29">
        <v>21.4</v>
      </c>
    </row>
    <row r="186" spans="1:7">
      <c r="A186" s="24" t="s">
        <v>189</v>
      </c>
      <c r="B186" s="61">
        <v>1.31</v>
      </c>
      <c r="C186" s="58">
        <f>B186*180</f>
        <v>235.8</v>
      </c>
      <c r="D186" s="59">
        <f>C186*80/100</f>
        <v>188.64</v>
      </c>
      <c r="E186" s="56">
        <v>0.78369999999999995</v>
      </c>
      <c r="F186" s="29">
        <v>74.28</v>
      </c>
      <c r="G186" s="29">
        <v>59.42</v>
      </c>
    </row>
    <row r="187" spans="1:7">
      <c r="A187" s="24" t="s">
        <v>242</v>
      </c>
      <c r="B187" s="61">
        <v>0.11</v>
      </c>
      <c r="C187" s="58">
        <f>B187*180</f>
        <v>19.8</v>
      </c>
      <c r="D187" s="59">
        <f>C187*80/100</f>
        <v>15.84</v>
      </c>
      <c r="E187" s="8">
        <v>0</v>
      </c>
      <c r="F187" s="58">
        <v>0</v>
      </c>
      <c r="G187" s="58">
        <v>0</v>
      </c>
    </row>
    <row r="188" spans="1:7">
      <c r="A188" s="24" t="s">
        <v>240</v>
      </c>
      <c r="B188" s="61">
        <v>5.96E-2</v>
      </c>
      <c r="C188" s="58">
        <f>B188*180</f>
        <v>10.728</v>
      </c>
      <c r="D188" s="59">
        <f>C188*80/100</f>
        <v>8.5823999999999998</v>
      </c>
      <c r="E188" s="56">
        <v>5.9499999999999997E-2</v>
      </c>
      <c r="F188" s="29">
        <v>5</v>
      </c>
      <c r="G188" s="29">
        <v>4</v>
      </c>
    </row>
    <row r="189" spans="1:7">
      <c r="A189" s="24" t="s">
        <v>275</v>
      </c>
      <c r="B189" s="61">
        <v>0</v>
      </c>
      <c r="C189" s="58">
        <f>B189*120</f>
        <v>0</v>
      </c>
      <c r="D189" s="59">
        <v>0</v>
      </c>
      <c r="E189" s="56">
        <v>5.1499999999999997E-2</v>
      </c>
      <c r="F189" s="29">
        <v>2.5</v>
      </c>
      <c r="G189" s="29">
        <v>2</v>
      </c>
    </row>
    <row r="190" spans="1:7">
      <c r="A190" s="24" t="s">
        <v>205</v>
      </c>
      <c r="B190" s="61">
        <v>0</v>
      </c>
      <c r="C190" s="58">
        <f>B190*120</f>
        <v>0</v>
      </c>
      <c r="D190" s="59">
        <v>0</v>
      </c>
      <c r="E190" s="56">
        <v>3.27E-2</v>
      </c>
      <c r="F190" s="29">
        <v>3.2</v>
      </c>
      <c r="G190" s="29">
        <v>1.8</v>
      </c>
    </row>
    <row r="191" spans="1:7">
      <c r="A191" s="24" t="s">
        <v>118</v>
      </c>
      <c r="B191" s="61">
        <v>2.52</v>
      </c>
      <c r="C191" s="58">
        <f>B191*180</f>
        <v>453.6</v>
      </c>
      <c r="D191" s="59">
        <f>C191*80/100</f>
        <v>362.88</v>
      </c>
      <c r="E191" s="56">
        <v>8.7499999999999994E-2</v>
      </c>
      <c r="F191" s="29">
        <v>6.5</v>
      </c>
      <c r="G191" s="29">
        <v>4.4000000000000004</v>
      </c>
    </row>
    <row r="192" spans="1:7">
      <c r="A192" s="38" t="s">
        <v>201</v>
      </c>
      <c r="B192" s="61">
        <v>0</v>
      </c>
      <c r="C192" s="58">
        <f t="shared" ref="C192:C195" si="25">B192*180</f>
        <v>0</v>
      </c>
      <c r="D192" s="59">
        <f>C192*80/100</f>
        <v>0</v>
      </c>
      <c r="E192" s="56">
        <v>0.3382</v>
      </c>
      <c r="F192" s="29">
        <v>25.83</v>
      </c>
      <c r="G192" s="29">
        <v>18</v>
      </c>
    </row>
    <row r="193" spans="1:7">
      <c r="A193" s="24" t="s">
        <v>154</v>
      </c>
      <c r="B193" s="61">
        <v>0</v>
      </c>
      <c r="C193" s="58">
        <f>B193*190</f>
        <v>0</v>
      </c>
      <c r="D193" s="59">
        <f t="shared" ref="D193:D201" si="26">C193*80/100</f>
        <v>0</v>
      </c>
      <c r="E193" s="56">
        <v>3.0275460000000001</v>
      </c>
      <c r="F193" s="29">
        <v>368.38</v>
      </c>
      <c r="G193" s="29">
        <v>286.75</v>
      </c>
    </row>
    <row r="194" spans="1:7">
      <c r="A194" s="24" t="s">
        <v>155</v>
      </c>
      <c r="B194" s="61">
        <v>0</v>
      </c>
      <c r="C194" s="58">
        <f>B194*190</f>
        <v>0</v>
      </c>
      <c r="D194" s="59">
        <f>C194*80/100</f>
        <v>0</v>
      </c>
      <c r="E194" s="56">
        <v>3.9113540000000002</v>
      </c>
      <c r="F194" s="29">
        <v>391.66</v>
      </c>
      <c r="G194" s="29">
        <v>308.29000000000002</v>
      </c>
    </row>
    <row r="195" spans="1:7">
      <c r="A195" s="24" t="s">
        <v>206</v>
      </c>
      <c r="B195" s="61">
        <v>0</v>
      </c>
      <c r="C195" s="58">
        <f t="shared" si="25"/>
        <v>0</v>
      </c>
      <c r="D195" s="59">
        <f>C195*80/100</f>
        <v>0</v>
      </c>
      <c r="E195" s="56">
        <v>0.2485</v>
      </c>
      <c r="F195" s="29">
        <v>16</v>
      </c>
      <c r="G195" s="29">
        <v>10.68</v>
      </c>
    </row>
    <row r="196" spans="1:7">
      <c r="A196" s="24" t="s">
        <v>202</v>
      </c>
      <c r="B196" s="61">
        <v>0.1211</v>
      </c>
      <c r="C196" s="58">
        <f>B196*180</f>
        <v>21.797999999999998</v>
      </c>
      <c r="D196" s="59">
        <f>C196*80/100</f>
        <v>17.438399999999998</v>
      </c>
      <c r="E196" s="56">
        <v>1.7579</v>
      </c>
      <c r="F196" s="29">
        <v>122.5</v>
      </c>
      <c r="G196" s="29">
        <v>84.37</v>
      </c>
    </row>
    <row r="197" spans="1:7">
      <c r="A197" s="24" t="s">
        <v>276</v>
      </c>
      <c r="B197" s="61">
        <v>0</v>
      </c>
      <c r="C197" s="58">
        <f t="shared" ref="C197" si="27">B197*180</f>
        <v>0</v>
      </c>
      <c r="D197" s="59">
        <f t="shared" ref="D197" si="28">C197*80/100</f>
        <v>0</v>
      </c>
      <c r="E197" s="56">
        <v>0.23710000000000001</v>
      </c>
      <c r="F197" s="29">
        <v>13</v>
      </c>
      <c r="G197" s="29">
        <v>9.3000000000000007</v>
      </c>
    </row>
    <row r="198" spans="1:7">
      <c r="A198" s="24" t="s">
        <v>254</v>
      </c>
      <c r="B198" s="61">
        <v>0.04</v>
      </c>
      <c r="C198" s="58">
        <f t="shared" ref="C198" si="29">B198*180</f>
        <v>7.2</v>
      </c>
      <c r="D198" s="59">
        <f t="shared" ref="D198" si="30">C198*80/100</f>
        <v>5.76</v>
      </c>
      <c r="E198" s="8">
        <v>0</v>
      </c>
      <c r="F198" s="58">
        <v>0</v>
      </c>
      <c r="G198" s="58">
        <v>0</v>
      </c>
    </row>
    <row r="199" spans="1:7">
      <c r="A199" s="24" t="s">
        <v>243</v>
      </c>
      <c r="B199" s="61">
        <v>0.37</v>
      </c>
      <c r="C199" s="58">
        <f>B199*180</f>
        <v>66.599999999999994</v>
      </c>
      <c r="D199" s="59">
        <f>C199*80/100</f>
        <v>53.28</v>
      </c>
      <c r="E199" s="56">
        <v>0.17219999999999999</v>
      </c>
      <c r="F199" s="29">
        <v>7.5</v>
      </c>
      <c r="G199" s="29">
        <v>5.49</v>
      </c>
    </row>
    <row r="200" spans="1:7">
      <c r="A200" s="24" t="s">
        <v>82</v>
      </c>
      <c r="B200" s="61">
        <v>6.3500000000000001E-2</v>
      </c>
      <c r="C200" s="58">
        <f>B200*180</f>
        <v>11.43</v>
      </c>
      <c r="D200" s="59">
        <f>C200*80/100</f>
        <v>9.1440000000000001</v>
      </c>
      <c r="E200" s="56">
        <v>4.6840000000000002</v>
      </c>
      <c r="F200" s="29">
        <v>443.43</v>
      </c>
      <c r="G200" s="29">
        <v>341.15</v>
      </c>
    </row>
    <row r="201" spans="1:7">
      <c r="A201" s="24" t="s">
        <v>153</v>
      </c>
      <c r="B201" s="61">
        <v>0.5</v>
      </c>
      <c r="C201" s="58">
        <f>B201*190</f>
        <v>95</v>
      </c>
      <c r="D201" s="59">
        <f t="shared" si="26"/>
        <v>76</v>
      </c>
      <c r="E201" s="56">
        <v>1.2101</v>
      </c>
      <c r="F201" s="29">
        <v>224.34</v>
      </c>
      <c r="G201" s="29">
        <v>175.17</v>
      </c>
    </row>
    <row r="202" spans="1:7">
      <c r="A202" s="24" t="s">
        <v>152</v>
      </c>
      <c r="B202" s="61">
        <v>0.04</v>
      </c>
      <c r="C202" s="58">
        <f>B202*190</f>
        <v>7.6000000000000005</v>
      </c>
      <c r="D202" s="59">
        <f>C202*80/100</f>
        <v>6.08</v>
      </c>
      <c r="E202" s="56">
        <v>2.1907000000000001</v>
      </c>
      <c r="F202" s="29">
        <v>160.80000000000001</v>
      </c>
      <c r="G202" s="29">
        <v>113.32</v>
      </c>
    </row>
    <row r="203" spans="1:7">
      <c r="A203" s="24" t="s">
        <v>203</v>
      </c>
      <c r="B203" s="61">
        <v>1.42</v>
      </c>
      <c r="C203" s="58">
        <f>B203*180</f>
        <v>255.6</v>
      </c>
      <c r="D203" s="59">
        <f>C203*80/100</f>
        <v>204.48</v>
      </c>
      <c r="E203" s="56">
        <v>1.86165</v>
      </c>
      <c r="F203" s="29">
        <v>140.66</v>
      </c>
      <c r="G203" s="29">
        <v>100.97</v>
      </c>
    </row>
    <row r="204" spans="1:7">
      <c r="A204" s="24" t="s">
        <v>278</v>
      </c>
      <c r="B204" s="61">
        <v>0</v>
      </c>
      <c r="C204" s="58">
        <f>B204*180</f>
        <v>0</v>
      </c>
      <c r="D204" s="59">
        <v>0</v>
      </c>
      <c r="E204" s="56">
        <v>0.41735</v>
      </c>
      <c r="F204" s="29">
        <v>10</v>
      </c>
      <c r="G204" s="29">
        <v>7</v>
      </c>
    </row>
    <row r="205" spans="1:7" s="4" customFormat="1">
      <c r="A205" s="31" t="s">
        <v>298</v>
      </c>
      <c r="B205" s="42">
        <f>SUM(B173:B203)</f>
        <v>19.304499999999997</v>
      </c>
      <c r="C205" s="43">
        <f>SUM(C173:C203)</f>
        <v>3480.2099999999996</v>
      </c>
      <c r="D205" s="44">
        <f>SUM(D173:D203)</f>
        <v>2784.1680000000001</v>
      </c>
      <c r="E205" s="42">
        <f>SUM(E173:E204)</f>
        <v>36.662099999999995</v>
      </c>
      <c r="F205" s="43">
        <f t="shared" ref="F205:G205" si="31">SUM(F173:F204)</f>
        <v>2929.63</v>
      </c>
      <c r="G205" s="43">
        <f t="shared" si="31"/>
        <v>2211.3200000000002</v>
      </c>
    </row>
    <row r="206" spans="1:7">
      <c r="A206" s="24" t="s">
        <v>151</v>
      </c>
      <c r="B206" s="61">
        <v>2.81</v>
      </c>
      <c r="C206" s="58">
        <f>B206*195</f>
        <v>547.95000000000005</v>
      </c>
      <c r="D206" s="59">
        <f t="shared" ref="D206:D232" si="32">C206*80/100</f>
        <v>438.36</v>
      </c>
      <c r="E206" s="75">
        <v>0</v>
      </c>
      <c r="F206" s="29">
        <v>207.88</v>
      </c>
      <c r="G206" s="29">
        <v>166.3</v>
      </c>
    </row>
    <row r="207" spans="1:7">
      <c r="A207" s="24" t="s">
        <v>300</v>
      </c>
      <c r="B207" s="61">
        <v>0</v>
      </c>
      <c r="C207" s="58">
        <f t="shared" ref="C207:C215" si="33">B207*195</f>
        <v>0</v>
      </c>
      <c r="D207" s="59">
        <f t="shared" si="32"/>
        <v>0</v>
      </c>
      <c r="E207" s="75">
        <v>0.25340000000000001</v>
      </c>
      <c r="F207" s="29">
        <v>9.6</v>
      </c>
      <c r="G207" s="29">
        <v>6.7</v>
      </c>
    </row>
    <row r="208" spans="1:7">
      <c r="A208" s="24" t="s">
        <v>135</v>
      </c>
      <c r="B208" s="61">
        <v>0.2</v>
      </c>
      <c r="C208" s="58">
        <f t="shared" si="33"/>
        <v>39</v>
      </c>
      <c r="D208" s="59">
        <f t="shared" si="32"/>
        <v>31.2</v>
      </c>
      <c r="E208" s="75">
        <v>0</v>
      </c>
      <c r="F208" s="29">
        <v>771.54</v>
      </c>
      <c r="G208" s="29">
        <v>617.24</v>
      </c>
    </row>
    <row r="209" spans="1:7">
      <c r="A209" s="24" t="s">
        <v>150</v>
      </c>
      <c r="B209" s="61">
        <v>0</v>
      </c>
      <c r="C209" s="58">
        <f t="shared" si="33"/>
        <v>0</v>
      </c>
      <c r="D209" s="59">
        <f t="shared" si="32"/>
        <v>0</v>
      </c>
      <c r="E209" s="75">
        <v>0.21759999999999999</v>
      </c>
      <c r="F209" s="29">
        <v>64.03</v>
      </c>
      <c r="G209" s="29">
        <v>51.21</v>
      </c>
    </row>
    <row r="210" spans="1:7">
      <c r="A210" s="24" t="s">
        <v>136</v>
      </c>
      <c r="B210" s="61">
        <v>0.2</v>
      </c>
      <c r="C210" s="58">
        <f t="shared" si="33"/>
        <v>39</v>
      </c>
      <c r="D210" s="59">
        <f t="shared" si="32"/>
        <v>31.2</v>
      </c>
      <c r="E210" s="75">
        <v>0.13289999999999999</v>
      </c>
      <c r="F210" s="29">
        <v>13.99</v>
      </c>
      <c r="G210" s="29">
        <v>11.19</v>
      </c>
    </row>
    <row r="211" spans="1:7">
      <c r="A211" s="24" t="s">
        <v>207</v>
      </c>
      <c r="B211" s="61">
        <v>0.21</v>
      </c>
      <c r="C211" s="58">
        <f>B211*195</f>
        <v>40.949999999999996</v>
      </c>
      <c r="D211" s="59">
        <f>C211*80/100</f>
        <v>32.76</v>
      </c>
      <c r="E211" s="61">
        <v>0</v>
      </c>
      <c r="F211" s="58">
        <v>0</v>
      </c>
      <c r="G211" s="58">
        <v>0</v>
      </c>
    </row>
    <row r="212" spans="1:7">
      <c r="A212" s="24" t="s">
        <v>137</v>
      </c>
      <c r="B212" s="61">
        <v>0</v>
      </c>
      <c r="C212" s="58">
        <f t="shared" si="33"/>
        <v>0</v>
      </c>
      <c r="D212" s="59">
        <f t="shared" si="32"/>
        <v>0</v>
      </c>
      <c r="E212" s="76">
        <v>0.14030000000000001</v>
      </c>
      <c r="F212" s="73">
        <v>27</v>
      </c>
      <c r="G212" s="73">
        <v>21.6</v>
      </c>
    </row>
    <row r="213" spans="1:7">
      <c r="A213" s="24" t="s">
        <v>138</v>
      </c>
      <c r="B213" s="61">
        <v>0</v>
      </c>
      <c r="C213" s="58">
        <f t="shared" si="33"/>
        <v>0</v>
      </c>
      <c r="D213" s="59">
        <f t="shared" si="32"/>
        <v>0</v>
      </c>
      <c r="E213" s="75">
        <v>9.3799999999999994E-2</v>
      </c>
      <c r="F213" s="29">
        <v>20.92</v>
      </c>
      <c r="G213" s="29">
        <v>16.73</v>
      </c>
    </row>
    <row r="214" spans="1:7">
      <c r="A214" s="24" t="s">
        <v>134</v>
      </c>
      <c r="B214" s="61">
        <v>4.17</v>
      </c>
      <c r="C214" s="58">
        <f t="shared" si="33"/>
        <v>813.15</v>
      </c>
      <c r="D214" s="59">
        <f t="shared" si="32"/>
        <v>650.52</v>
      </c>
      <c r="E214" s="75">
        <v>0.33129999999999998</v>
      </c>
      <c r="F214" s="29">
        <v>24.2</v>
      </c>
      <c r="G214" s="29">
        <v>19.36</v>
      </c>
    </row>
    <row r="215" spans="1:7">
      <c r="A215" s="24" t="s">
        <v>139</v>
      </c>
      <c r="B215" s="61">
        <v>4.51</v>
      </c>
      <c r="C215" s="58">
        <f t="shared" si="33"/>
        <v>879.44999999999993</v>
      </c>
      <c r="D215" s="59">
        <f t="shared" si="32"/>
        <v>703.56</v>
      </c>
      <c r="E215" s="61">
        <v>0</v>
      </c>
      <c r="F215" s="58">
        <v>0</v>
      </c>
      <c r="G215" s="58">
        <v>0</v>
      </c>
    </row>
    <row r="216" spans="1:7">
      <c r="A216" s="24" t="s">
        <v>208</v>
      </c>
      <c r="B216" s="61">
        <v>7.02</v>
      </c>
      <c r="C216" s="58">
        <f>B216*195</f>
        <v>1368.8999999999999</v>
      </c>
      <c r="D216" s="59">
        <f>C216*80/100</f>
        <v>1095.1199999999999</v>
      </c>
      <c r="E216" s="71">
        <v>0</v>
      </c>
      <c r="F216" s="72">
        <v>0</v>
      </c>
      <c r="G216" s="72">
        <v>0</v>
      </c>
    </row>
    <row r="217" spans="1:7">
      <c r="A217" s="24" t="s">
        <v>241</v>
      </c>
      <c r="B217" s="61">
        <v>0</v>
      </c>
      <c r="C217" s="58">
        <f>B217*195</f>
        <v>0</v>
      </c>
      <c r="D217" s="59">
        <f>C217*80/100</f>
        <v>0</v>
      </c>
      <c r="E217" s="75">
        <v>0</v>
      </c>
      <c r="F217" s="56">
        <v>0.96</v>
      </c>
      <c r="G217" s="56">
        <v>0.77</v>
      </c>
    </row>
    <row r="218" spans="1:7">
      <c r="A218" s="24" t="s">
        <v>149</v>
      </c>
      <c r="B218" s="61">
        <v>0</v>
      </c>
      <c r="C218" s="58">
        <f>B218*120</f>
        <v>0</v>
      </c>
      <c r="D218" s="59">
        <v>0</v>
      </c>
      <c r="E218" s="75">
        <v>0.53369999999999995</v>
      </c>
      <c r="F218" s="29">
        <v>29.85</v>
      </c>
      <c r="G218" s="29">
        <v>23.88</v>
      </c>
    </row>
    <row r="219" spans="1:7">
      <c r="A219" s="24" t="s">
        <v>301</v>
      </c>
      <c r="B219" s="61">
        <v>0</v>
      </c>
      <c r="C219" s="58">
        <f>B219*230</f>
        <v>0</v>
      </c>
      <c r="D219" s="59">
        <f t="shared" si="32"/>
        <v>0</v>
      </c>
      <c r="E219" s="75">
        <v>0.17380000000000001</v>
      </c>
      <c r="F219" s="29">
        <v>12.02</v>
      </c>
      <c r="G219" s="29">
        <v>9.6199999999999992</v>
      </c>
    </row>
    <row r="220" spans="1:7">
      <c r="A220" s="24" t="s">
        <v>148</v>
      </c>
      <c r="B220" s="61">
        <v>0</v>
      </c>
      <c r="C220" s="58">
        <f t="shared" ref="C220" si="34">B220*230</f>
        <v>0</v>
      </c>
      <c r="D220" s="59">
        <f t="shared" si="32"/>
        <v>0</v>
      </c>
      <c r="E220" s="75">
        <v>3.5562999999999998</v>
      </c>
      <c r="F220" s="29">
        <v>194.51</v>
      </c>
      <c r="G220" s="29">
        <v>155.58000000000001</v>
      </c>
    </row>
    <row r="221" spans="1:7">
      <c r="A221" s="24" t="s">
        <v>147</v>
      </c>
      <c r="B221" s="61">
        <v>0.55189999999999995</v>
      </c>
      <c r="C221" s="58">
        <f t="shared" ref="C221:C229" si="35">B221*195</f>
        <v>107.62049999999999</v>
      </c>
      <c r="D221" s="59">
        <f t="shared" si="32"/>
        <v>86.096399999999988</v>
      </c>
      <c r="E221" s="75">
        <v>0.55189999999999995</v>
      </c>
      <c r="F221" s="29">
        <v>2898.75</v>
      </c>
      <c r="G221" s="29">
        <v>2317.0700000000002</v>
      </c>
    </row>
    <row r="222" spans="1:7">
      <c r="A222" s="24" t="s">
        <v>140</v>
      </c>
      <c r="B222" s="61">
        <v>0.2</v>
      </c>
      <c r="C222" s="58">
        <f t="shared" si="35"/>
        <v>39</v>
      </c>
      <c r="D222" s="59">
        <f t="shared" si="32"/>
        <v>31.2</v>
      </c>
      <c r="E222" s="75">
        <v>0</v>
      </c>
      <c r="F222" s="29">
        <v>4.29</v>
      </c>
      <c r="G222" s="29">
        <v>3.43</v>
      </c>
    </row>
    <row r="223" spans="1:7">
      <c r="A223" s="24" t="s">
        <v>244</v>
      </c>
      <c r="B223" s="61">
        <v>6.3799999999999996E-2</v>
      </c>
      <c r="C223" s="58">
        <f t="shared" ref="C223" si="36">B223*195</f>
        <v>12.440999999999999</v>
      </c>
      <c r="D223" s="59">
        <f t="shared" ref="D223" si="37">C223*80/100</f>
        <v>9.9527999999999999</v>
      </c>
      <c r="E223" s="61">
        <v>0</v>
      </c>
      <c r="F223" s="58">
        <v>0</v>
      </c>
      <c r="G223" s="58">
        <v>0</v>
      </c>
    </row>
    <row r="224" spans="1:7">
      <c r="A224" s="24" t="s">
        <v>141</v>
      </c>
      <c r="B224" s="61">
        <v>2.1597</v>
      </c>
      <c r="C224" s="58">
        <f t="shared" si="35"/>
        <v>421.14150000000001</v>
      </c>
      <c r="D224" s="59">
        <f t="shared" si="32"/>
        <v>336.91320000000002</v>
      </c>
      <c r="E224" s="61">
        <v>0</v>
      </c>
      <c r="F224" s="58">
        <v>0</v>
      </c>
      <c r="G224" s="58">
        <v>0</v>
      </c>
    </row>
    <row r="225" spans="1:7">
      <c r="A225" s="24" t="s">
        <v>142</v>
      </c>
      <c r="B225" s="61">
        <v>1.73</v>
      </c>
      <c r="C225" s="58">
        <f t="shared" si="35"/>
        <v>337.35</v>
      </c>
      <c r="D225" s="59">
        <f t="shared" si="32"/>
        <v>269.88</v>
      </c>
      <c r="E225" s="61">
        <v>0</v>
      </c>
      <c r="F225" s="58">
        <v>0</v>
      </c>
      <c r="G225" s="58">
        <v>0</v>
      </c>
    </row>
    <row r="226" spans="1:7">
      <c r="A226" s="24" t="s">
        <v>143</v>
      </c>
      <c r="B226" s="61">
        <v>1.0254000000000001</v>
      </c>
      <c r="C226" s="58">
        <f t="shared" si="35"/>
        <v>199.95300000000003</v>
      </c>
      <c r="D226" s="59">
        <f t="shared" si="32"/>
        <v>159.9624</v>
      </c>
      <c r="E226" s="61">
        <v>0</v>
      </c>
      <c r="F226" s="58">
        <v>0</v>
      </c>
      <c r="G226" s="58">
        <v>0</v>
      </c>
    </row>
    <row r="227" spans="1:7">
      <c r="A227" s="24" t="s">
        <v>144</v>
      </c>
      <c r="B227" s="61">
        <v>1.8422000000000001</v>
      </c>
      <c r="C227" s="58">
        <f t="shared" si="35"/>
        <v>359.22899999999998</v>
      </c>
      <c r="D227" s="59">
        <f t="shared" si="32"/>
        <v>287.38319999999999</v>
      </c>
      <c r="E227" s="61">
        <v>0</v>
      </c>
      <c r="F227" s="58">
        <v>0</v>
      </c>
      <c r="G227" s="58">
        <v>0</v>
      </c>
    </row>
    <row r="228" spans="1:7">
      <c r="A228" s="24" t="s">
        <v>209</v>
      </c>
      <c r="B228" s="61">
        <v>1.738</v>
      </c>
      <c r="C228" s="58">
        <f t="shared" si="35"/>
        <v>338.91</v>
      </c>
      <c r="D228" s="59">
        <f>C228*80/100</f>
        <v>271.12800000000004</v>
      </c>
      <c r="E228" s="61">
        <v>0</v>
      </c>
      <c r="F228" s="58">
        <v>0</v>
      </c>
      <c r="G228" s="58">
        <v>0</v>
      </c>
    </row>
    <row r="229" spans="1:7">
      <c r="A229" s="24" t="s">
        <v>145</v>
      </c>
      <c r="B229" s="61">
        <v>2.0699999999999998</v>
      </c>
      <c r="C229" s="58">
        <f t="shared" si="35"/>
        <v>403.65</v>
      </c>
      <c r="D229" s="59">
        <f t="shared" si="32"/>
        <v>322.92</v>
      </c>
      <c r="E229" s="75">
        <v>0.21940000000000001</v>
      </c>
      <c r="F229" s="29">
        <v>174.71</v>
      </c>
      <c r="G229" s="29">
        <v>139.01</v>
      </c>
    </row>
    <row r="230" spans="1:7">
      <c r="A230" s="24" t="s">
        <v>181</v>
      </c>
      <c r="B230" s="61">
        <v>0</v>
      </c>
      <c r="C230" s="58">
        <f>B230*230</f>
        <v>0</v>
      </c>
      <c r="D230" s="59">
        <v>0</v>
      </c>
      <c r="E230" s="75">
        <v>1.5955999999999999</v>
      </c>
      <c r="F230" s="29">
        <v>276.8</v>
      </c>
      <c r="G230" s="29">
        <v>221.43</v>
      </c>
    </row>
    <row r="231" spans="1:7">
      <c r="A231" s="24" t="s">
        <v>182</v>
      </c>
      <c r="B231" s="61">
        <v>1.5</v>
      </c>
      <c r="C231" s="58">
        <f>B231*195</f>
        <v>292.5</v>
      </c>
      <c r="D231" s="59">
        <f t="shared" si="32"/>
        <v>234</v>
      </c>
      <c r="E231" s="75">
        <v>0</v>
      </c>
      <c r="F231" s="29">
        <v>188.81</v>
      </c>
      <c r="G231" s="29">
        <v>151.03</v>
      </c>
    </row>
    <row r="232" spans="1:7">
      <c r="A232" s="30" t="s">
        <v>146</v>
      </c>
      <c r="B232" s="50">
        <v>22.11</v>
      </c>
      <c r="C232" s="51">
        <f>B232*195</f>
        <v>4311.45</v>
      </c>
      <c r="D232" s="54">
        <f t="shared" si="32"/>
        <v>3449.16</v>
      </c>
      <c r="E232" s="77">
        <v>0.83430000000000004</v>
      </c>
      <c r="F232" s="74">
        <v>49.24</v>
      </c>
      <c r="G232" s="74">
        <v>37.72</v>
      </c>
    </row>
    <row r="233" spans="1:7">
      <c r="A233" s="24" t="s">
        <v>299</v>
      </c>
      <c r="B233" s="17">
        <f>SUM(B206:B232)</f>
        <v>54.110999999999997</v>
      </c>
      <c r="C233" s="19">
        <f t="shared" ref="C233:G233" si="38">SUM(C206:C232)</f>
        <v>10551.645</v>
      </c>
      <c r="D233" s="20">
        <f t="shared" si="38"/>
        <v>8441.3159999999989</v>
      </c>
      <c r="E233" s="17">
        <f t="shared" si="38"/>
        <v>8.6342999999999996</v>
      </c>
      <c r="F233" s="19">
        <f t="shared" si="38"/>
        <v>4969.1000000000004</v>
      </c>
      <c r="G233" s="19">
        <f t="shared" si="38"/>
        <v>3969.8699999999994</v>
      </c>
    </row>
    <row r="234" spans="1:7">
      <c r="A234" s="26" t="s">
        <v>106</v>
      </c>
      <c r="B234" s="10">
        <f>SUM(B233,B205)</f>
        <v>73.415499999999994</v>
      </c>
      <c r="C234" s="11">
        <f>C205+C233</f>
        <v>14031.855</v>
      </c>
      <c r="D234" s="15">
        <f>D205+D233</f>
        <v>11225.483999999999</v>
      </c>
      <c r="E234" s="10">
        <f>E205+E233</f>
        <v>45.296399999999991</v>
      </c>
      <c r="F234" s="11">
        <f>F205+F233</f>
        <v>7898.7300000000005</v>
      </c>
      <c r="G234" s="11">
        <f>SUM(G205,G233)</f>
        <v>6181.19</v>
      </c>
    </row>
    <row r="235" spans="1:7" s="4" customFormat="1">
      <c r="A235" s="27" t="s">
        <v>112</v>
      </c>
      <c r="B235" s="12">
        <f t="shared" ref="B235:G235" si="39">SUM(B234,B172)</f>
        <v>5334.5924000000005</v>
      </c>
      <c r="C235" s="13">
        <f t="shared" si="39"/>
        <v>685014.34050000017</v>
      </c>
      <c r="D235" s="16">
        <f t="shared" si="39"/>
        <v>480913.22384999995</v>
      </c>
      <c r="E235" s="12">
        <f t="shared" si="39"/>
        <v>4968.4014019999995</v>
      </c>
      <c r="F235" s="13">
        <f t="shared" si="39"/>
        <v>414048.87000000005</v>
      </c>
      <c r="G235" s="13">
        <f t="shared" si="39"/>
        <v>289931.07000000007</v>
      </c>
    </row>
    <row r="236" spans="1:7">
      <c r="B236" s="1"/>
      <c r="C236" s="1"/>
      <c r="D236" s="1"/>
      <c r="E236" s="8"/>
      <c r="F236" s="1"/>
      <c r="G236" s="1"/>
    </row>
    <row r="237" spans="1:7">
      <c r="A237" s="28" t="s">
        <v>279</v>
      </c>
      <c r="B237" s="8"/>
      <c r="C237" s="1"/>
      <c r="D237" s="1"/>
      <c r="E237" s="8"/>
      <c r="F237" s="8"/>
      <c r="G237" s="9"/>
    </row>
    <row r="238" spans="1:7">
      <c r="A238" s="28" t="s">
        <v>281</v>
      </c>
    </row>
    <row r="239" spans="1:7">
      <c r="A239" s="28" t="s">
        <v>280</v>
      </c>
    </row>
    <row r="241" spans="1:1">
      <c r="A241" s="28" t="s">
        <v>237</v>
      </c>
    </row>
    <row r="242" spans="1:1">
      <c r="A242" s="52" t="s">
        <v>344</v>
      </c>
    </row>
  </sheetData>
  <mergeCells count="2">
    <mergeCell ref="C1:D1"/>
    <mergeCell ref="F1:G1"/>
  </mergeCells>
  <printOptions horizontalCentered="1" gridLines="1"/>
  <pageMargins left="0.15748031496062992" right="0.15748031496062992" top="0.46" bottom="0.52" header="0.15748031496062992" footer="0.15748031496062992"/>
  <pageSetup paperSize="9" orientation="portrait" r:id="rId1"/>
  <headerFooter>
    <oddHeader>&amp;C&amp;"Times New Roman,Fett Kursiv"Superficie e produzione dei vini D.O.C. ed I.G.T. dell'Alto Adige</oddHeader>
    <oddFooter>&amp;L&amp;"Times New Roman,Normale"&amp;9ODC_STAT_01_2015_AV_STAT&amp;R&amp;"Times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2015-02-04T13:54:54Z</cp:lastPrinted>
  <dcterms:created xsi:type="dcterms:W3CDTF">2007-02-27T08:30:36Z</dcterms:created>
  <dcterms:modified xsi:type="dcterms:W3CDTF">2015-06-12T08:38:47Z</dcterms:modified>
</cp:coreProperties>
</file>